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35" windowWidth="13125" windowHeight="11340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сп_ф'!$A$2:$H$52</definedName>
    <definedName name="_xlnm.Print_Area" localSheetId="0">'Доходи сп.ф.'!$A$1:$F$49</definedName>
  </definedNames>
  <calcPr fullCalcOnLoad="1" refMode="R1C1"/>
</workbook>
</file>

<file path=xl/sharedStrings.xml><?xml version="1.0" encoding="utf-8"?>
<sst xmlns="http://schemas.openxmlformats.org/spreadsheetml/2006/main" count="194" uniqueCount="141">
  <si>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</si>
  <si>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</si>
  <si>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</si>
  <si>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</si>
  <si>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</si>
  <si>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</si>
  <si>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</si>
  <si>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</si>
  <si>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</si>
  <si>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стаття  видатків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</si>
  <si>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</si>
  <si>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</si>
  <si>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</si>
  <si>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</si>
  <si>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</si>
  <si>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Неподаткові надходження до спецфонду</t>
  </si>
  <si>
    <t xml:space="preserve">Податкові надходження до спецфонду всього 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</si>
  <si>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</si>
  <si>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</si>
  <si>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</si>
  <si>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</si>
  <si>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</si>
  <si>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</si>
  <si>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</si>
  <si>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</si>
  <si>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Інші джерела власних надходжень (благодійні внески,  кошти за призначенням,  і т.д.) ВСЬОГО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</si>
  <si>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</si>
  <si>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</si>
  <si>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</si>
  <si>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</si>
  <si>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</si>
  <si>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</si>
  <si>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</si>
  <si>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Органи місцевого самоврядування (наджодження від орендної плати,)   КФК   010116</t>
  </si>
  <si>
    <t>35424007357132</t>
  </si>
  <si>
    <t>070101</t>
  </si>
  <si>
    <t>видання газети</t>
  </si>
  <si>
    <t>Надходженя коштів від відшкодування втрат с/г і лісогосп. виробництва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</si>
  <si>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</si>
  <si>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</si>
  <si>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</si>
  <si>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</si>
  <si>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</si>
  <si>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</si>
  <si>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</si>
  <si>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</si>
  <si>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</si>
  <si>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</si>
  <si>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</si>
  <si>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ЗАГС(КФК 010116 плата за урочисту реєстрацію)</t>
  </si>
  <si>
    <t>Плата за  послуги які надаються бюджетними установами (ЗАГС)</t>
  </si>
  <si>
    <t>Цільовий фонд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</si>
  <si>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</si>
  <si>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</si>
  <si>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</si>
  <si>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</si>
  <si>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</si>
  <si>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</si>
  <si>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</si>
  <si>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</si>
  <si>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</si>
  <si>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Б.Р. виконком</t>
  </si>
  <si>
    <t>*</t>
  </si>
  <si>
    <t>Бюджет розвитку всього</t>
  </si>
  <si>
    <t>За рахунок податкових надходженнь до спеціального фонду</t>
  </si>
  <si>
    <t>За рахунок неподаткових надходженнь до спеціального фонду</t>
  </si>
  <si>
    <t>Б.Р.  ДНЗ</t>
  </si>
  <si>
    <t>Б.Р. НВО</t>
  </si>
  <si>
    <t>Б.Р. Культура 110502</t>
  </si>
  <si>
    <t>Б.Р.Капітальні вкладення    150101</t>
  </si>
  <si>
    <t>Б.Р. кап. ремонт житлового фонду 100102</t>
  </si>
  <si>
    <t xml:space="preserve">Інші видатки БР КФК 250404 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</si>
  <si>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</si>
  <si>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</si>
  <si>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</si>
  <si>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Цільовий фонд     (240900)</t>
  </si>
  <si>
    <t>Б.Р.водозабезпечення 100202</t>
  </si>
  <si>
    <t>Б.Р.Благоустрій 100203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</si>
  <si>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</si>
  <si>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</si>
  <si>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</si>
  <si>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</si>
  <si>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</si>
  <si>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</si>
  <si>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</si>
  <si>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</si>
  <si>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</si>
  <si>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</si>
  <si>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</si>
  <si>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</si>
  <si>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Будинок культури (платні послуги)   КФК 110204</t>
  </si>
  <si>
    <t>Дошкільні заклади освіти                                                           (інші джерела власних надходжень)  КФК  070101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</si>
  <si>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</si>
  <si>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</si>
  <si>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</si>
  <si>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Кошти на рекультивацію, міліорацію земель КФК 160101</t>
  </si>
  <si>
    <t>Б.Р. теплові мережі 100201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</si>
  <si>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</si>
  <si>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</si>
  <si>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Капітальні трансферти до бюджетів вищого рівня  250380</t>
  </si>
  <si>
    <t xml:space="preserve">БОК 100400 </t>
  </si>
  <si>
    <t>залишок  СП Фонда</t>
  </si>
  <si>
    <t>в т.ч. видатки за рахунок субвенції з держ бюджету на соц-екон. розвиток</t>
  </si>
  <si>
    <t>Б.Р. Будинок культури 110204</t>
  </si>
  <si>
    <t>Б.Р.  БК  бібліотеки 110201</t>
  </si>
  <si>
    <t>Профінансовано за  2014 рік</t>
  </si>
  <si>
    <t>Б.Р.Землеустрій 160101</t>
  </si>
  <si>
    <t>Б.Р. Внески органів влади в статутні фонди субєктів підприємницької діяльності180409</t>
  </si>
  <si>
    <t>Кошти, що передаються із загального фонду бюджету до бюджету розвитку (спеціального фонду)</t>
  </si>
  <si>
    <t>208400, 602400</t>
  </si>
  <si>
    <t>Дошкільні заклади освіти (платні послуги)КФК  070101</t>
  </si>
  <si>
    <t>перерах коштів в дохід бюдж (виписка  від 29.12.2014</t>
  </si>
  <si>
    <t>бюджет розвитку (надходження)</t>
  </si>
  <si>
    <t xml:space="preserve">Інші субвенції </t>
  </si>
  <si>
    <t>Б Р.   130112</t>
  </si>
  <si>
    <t>Кошти на природоохоронні заходи      КФК   240604</t>
  </si>
  <si>
    <t>залиш з врах передачі</t>
  </si>
  <si>
    <t>План на 2016 рік</t>
  </si>
  <si>
    <t>Всього надходжень за 2016 рік (без врахування субвенції з районного бюджету)</t>
  </si>
  <si>
    <t>Всього надходжень за  2016 рік (з врахуванням субвенції з районного бюджету)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</si>
  <si>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</si>
  <si>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</si>
  <si>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</si>
  <si>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</si>
  <si>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</si>
  <si>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</si>
  <si>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</si>
  <si>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</si>
  <si>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070101 кап рем, придб</t>
  </si>
  <si>
    <t>Доходи спеціального фонду міського бюджету м.Боярка за 9 місяців 2016 р.</t>
  </si>
  <si>
    <t>Фактичні надходження за 9 місяців 2016 р</t>
  </si>
  <si>
    <t>Видатки спеціального фонду міського бюджету м.Боярка за 9 місяців 2016 р</t>
  </si>
  <si>
    <t>Надходження за 9 місяців 2016 р</t>
  </si>
  <si>
    <t>Касові видатки за 9 місяців 2016 р</t>
  </si>
  <si>
    <t>платні послуги днз та бк, надійшло коштів та касові (перевірочна сума 2168668,5)</t>
  </si>
  <si>
    <t xml:space="preserve">днз дані зі звітів 4-1м </t>
  </si>
  <si>
    <t>Кошти на ремонт доріг  КФК 170703(в т.ч. субвенція з держбюджету на ремонт доріг)</t>
  </si>
  <si>
    <r>
      <t>ДНЗ-610415,43, БК-0,00, жек-313777,54</t>
    </r>
    <r>
      <rPr>
        <sz val="10"/>
        <rFont val="Arial Cyr"/>
        <family val="0"/>
      </rPr>
      <t xml:space="preserve">, </t>
    </r>
    <r>
      <rPr>
        <sz val="10"/>
        <color indexed="10"/>
        <rFont val="Arial Cyr"/>
        <family val="0"/>
      </rPr>
      <t>водок-91176,00, виконк-146992,00</t>
    </r>
  </si>
  <si>
    <t>ф.4-1</t>
  </si>
  <si>
    <t>Залишок на початок 2016 р.</t>
  </si>
  <si>
    <t>Капітальний ремонт доріг  КФК 170703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</si>
</sst>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</numFmts>
  <fonts count="7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i/>
      <sz val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2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i/>
      <sz val="14"/>
      <color indexed="10"/>
      <name val="Times New Roman Cyr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0"/>
      <color indexed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b/>
      <i/>
      <sz val="11"/>
      <name val="Times New Roman Cyr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 Cyr"/>
      <family val="0"/>
    </font>
    <font>
      <b/>
      <sz val="16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12"/>
      <name val="Times New Roman Cyr"/>
      <family val="0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5" fillId="0" borderId="0" xfId="0" applyFont="1" applyAlignment="1">
      <alignment/>
    </xf>
    <xf numFmtId="0" fontId="0" fillId="33" borderId="10" xfId="0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9" fontId="16" fillId="0" borderId="11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188" fontId="0" fillId="0" borderId="25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/>
    </xf>
    <xf numFmtId="0" fontId="20" fillId="0" borderId="14" xfId="53" applyNumberFormat="1" applyFont="1" applyBorder="1" applyAlignment="1" applyProtection="1">
      <alignment horizontal="center" vertical="center"/>
      <protection locked="0"/>
    </xf>
    <xf numFmtId="0" fontId="11" fillId="0" borderId="15" xfId="53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left" vertical="top"/>
    </xf>
    <xf numFmtId="0" fontId="11" fillId="0" borderId="14" xfId="53" applyNumberFormat="1" applyFont="1" applyBorder="1" applyAlignment="1" applyProtection="1">
      <alignment horizontal="center" vertical="center"/>
      <protection locked="0"/>
    </xf>
    <xf numFmtId="0" fontId="11" fillId="0" borderId="15" xfId="53" applyNumberFormat="1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34" borderId="27" xfId="0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89" fontId="3" fillId="0" borderId="29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188" fontId="0" fillId="33" borderId="29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2" fontId="0" fillId="35" borderId="35" xfId="0" applyNumberFormat="1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189" fontId="0" fillId="35" borderId="11" xfId="0" applyNumberFormat="1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9" fontId="10" fillId="0" borderId="16" xfId="58" applyFont="1" applyBorder="1" applyAlignment="1">
      <alignment horizontal="center" vertical="center"/>
    </xf>
    <xf numFmtId="189" fontId="3" fillId="0" borderId="2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25" fillId="0" borderId="20" xfId="0" applyFont="1" applyBorder="1" applyAlignment="1">
      <alignment wrapText="1"/>
    </xf>
    <xf numFmtId="188" fontId="26" fillId="0" borderId="25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29" xfId="0" applyFont="1" applyFill="1" applyBorder="1" applyAlignment="1">
      <alignment horizontal="center" vertical="center" wrapText="1"/>
    </xf>
    <xf numFmtId="188" fontId="0" fillId="0" borderId="25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/>
    </xf>
    <xf numFmtId="0" fontId="11" fillId="0" borderId="16" xfId="53" applyNumberFormat="1" applyFont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right"/>
    </xf>
    <xf numFmtId="2" fontId="0" fillId="33" borderId="11" xfId="0" applyNumberFormat="1" applyFont="1" applyFill="1" applyBorder="1" applyAlignment="1">
      <alignment horizontal="center" vertical="center" wrapText="1"/>
    </xf>
    <xf numFmtId="9" fontId="9" fillId="36" borderId="16" xfId="58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2" fontId="0" fillId="35" borderId="20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2" fontId="10" fillId="0" borderId="38" xfId="0" applyNumberFormat="1" applyFont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0" fillId="35" borderId="35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left" vertical="top"/>
    </xf>
    <xf numFmtId="0" fontId="3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 wrapText="1"/>
    </xf>
    <xf numFmtId="188" fontId="0" fillId="0" borderId="0" xfId="0" applyNumberFormat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/>
    </xf>
    <xf numFmtId="2" fontId="33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9" fontId="10" fillId="0" borderId="11" xfId="58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/>
    </xf>
    <xf numFmtId="2" fontId="10" fillId="0" borderId="29" xfId="0" applyNumberFormat="1" applyFont="1" applyBorder="1" applyAlignment="1">
      <alignment horizontal="center" vertical="center"/>
    </xf>
    <xf numFmtId="9" fontId="10" fillId="0" borderId="29" xfId="58" applyFont="1" applyBorder="1" applyAlignment="1">
      <alignment horizontal="center" vertical="center"/>
    </xf>
    <xf numFmtId="2" fontId="23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0" fillId="33" borderId="29" xfId="0" applyNumberFormat="1" applyFill="1" applyBorder="1" applyAlignment="1">
      <alignment horizontal="center" vertical="center" wrapText="1"/>
    </xf>
    <xf numFmtId="2" fontId="0" fillId="33" borderId="3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 wrapText="1"/>
    </xf>
    <xf numFmtId="2" fontId="0" fillId="37" borderId="29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center" wrapText="1"/>
    </xf>
    <xf numFmtId="188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29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wrapText="1"/>
    </xf>
    <xf numFmtId="2" fontId="14" fillId="38" borderId="15" xfId="0" applyNumberFormat="1" applyFont="1" applyFill="1" applyBorder="1" applyAlignment="1">
      <alignment horizontal="center" vertical="center" wrapText="1"/>
    </xf>
    <xf numFmtId="189" fontId="14" fillId="38" borderId="16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18" fillId="0" borderId="0" xfId="42" applyAlignment="1" applyProtection="1">
      <alignment/>
      <protection/>
    </xf>
    <xf numFmtId="0" fontId="37" fillId="0" borderId="11" xfId="0" applyFont="1" applyBorder="1" applyAlignment="1">
      <alignment wrapText="1"/>
    </xf>
    <xf numFmtId="0" fontId="37" fillId="0" borderId="35" xfId="0" applyFont="1" applyBorder="1" applyAlignment="1">
      <alignment wrapText="1"/>
    </xf>
    <xf numFmtId="0" fontId="37" fillId="0" borderId="29" xfId="0" applyFont="1" applyBorder="1" applyAlignment="1">
      <alignment wrapText="1"/>
    </xf>
    <xf numFmtId="0" fontId="38" fillId="0" borderId="30" xfId="53" applyNumberFormat="1" applyFont="1" applyBorder="1" applyAlignment="1" applyProtection="1">
      <alignment horizontal="center" vertical="center"/>
      <protection locked="0"/>
    </xf>
    <xf numFmtId="0" fontId="38" fillId="0" borderId="18" xfId="53" applyNumberFormat="1" applyFont="1" applyBorder="1" applyAlignment="1" applyProtection="1">
      <alignment horizontal="center" vertical="center"/>
      <protection locked="0"/>
    </xf>
    <xf numFmtId="18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39" xfId="53" applyNumberFormat="1" applyFont="1" applyBorder="1" applyAlignment="1" applyProtection="1">
      <alignment horizontal="center" vertical="center" wrapText="1"/>
      <protection locked="0"/>
    </xf>
    <xf numFmtId="2" fontId="31" fillId="0" borderId="40" xfId="0" applyNumberFormat="1" applyFont="1" applyBorder="1" applyAlignment="1">
      <alignment horizontal="center" vertical="center"/>
    </xf>
    <xf numFmtId="189" fontId="16" fillId="0" borderId="41" xfId="0" applyNumberFormat="1" applyFont="1" applyBorder="1" applyAlignment="1">
      <alignment horizontal="center" vertical="center" wrapText="1"/>
    </xf>
    <xf numFmtId="0" fontId="6" fillId="0" borderId="29" xfId="53" applyNumberFormat="1" applyFont="1" applyBorder="1" applyAlignment="1" applyProtection="1">
      <alignment horizontal="center" vertical="center"/>
      <protection locked="0"/>
    </xf>
    <xf numFmtId="0" fontId="11" fillId="0" borderId="29" xfId="53" applyNumberFormat="1" applyFont="1" applyBorder="1" applyAlignment="1" applyProtection="1">
      <alignment horizontal="center" vertical="center"/>
      <protection locked="0"/>
    </xf>
    <xf numFmtId="2" fontId="10" fillId="33" borderId="29" xfId="0" applyNumberFormat="1" applyFont="1" applyFill="1" applyBorder="1" applyAlignment="1">
      <alignment horizontal="center" vertical="center"/>
    </xf>
    <xf numFmtId="189" fontId="16" fillId="0" borderId="29" xfId="0" applyNumberFormat="1" applyFont="1" applyBorder="1" applyAlignment="1">
      <alignment horizontal="center" vertical="center" wrapText="1"/>
    </xf>
    <xf numFmtId="2" fontId="13" fillId="38" borderId="15" xfId="0" applyNumberFormat="1" applyFont="1" applyFill="1" applyBorder="1" applyAlignment="1">
      <alignment horizontal="center" vertical="center"/>
    </xf>
    <xf numFmtId="189" fontId="9" fillId="38" borderId="16" xfId="0" applyNumberFormat="1" applyFont="1" applyFill="1" applyBorder="1" applyAlignment="1">
      <alignment horizontal="center" vertical="center" wrapText="1"/>
    </xf>
    <xf numFmtId="2" fontId="2" fillId="36" borderId="42" xfId="0" applyNumberFormat="1" applyFont="1" applyFill="1" applyBorder="1" applyAlignment="1">
      <alignment horizontal="center" vertical="center" wrapText="1"/>
    </xf>
    <xf numFmtId="9" fontId="9" fillId="36" borderId="41" xfId="58" applyFont="1" applyFill="1" applyBorder="1" applyAlignment="1">
      <alignment horizontal="center" vertical="center" wrapText="1"/>
    </xf>
    <xf numFmtId="2" fontId="23" fillId="33" borderId="43" xfId="0" applyNumberFormat="1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top"/>
    </xf>
    <xf numFmtId="0" fontId="25" fillId="36" borderId="15" xfId="0" applyFont="1" applyFill="1" applyBorder="1" applyAlignment="1">
      <alignment wrapText="1"/>
    </xf>
    <xf numFmtId="2" fontId="5" fillId="36" borderId="15" xfId="0" applyNumberFormat="1" applyFont="1" applyFill="1" applyBorder="1" applyAlignment="1">
      <alignment horizontal="center" vertical="center"/>
    </xf>
    <xf numFmtId="2" fontId="23" fillId="36" borderId="38" xfId="0" applyNumberFormat="1" applyFont="1" applyFill="1" applyBorder="1" applyAlignment="1">
      <alignment horizontal="center" vertical="center"/>
    </xf>
    <xf numFmtId="189" fontId="3" fillId="36" borderId="16" xfId="0" applyNumberFormat="1" applyFont="1" applyFill="1" applyBorder="1" applyAlignment="1">
      <alignment horizontal="center" vertical="center" wrapText="1"/>
    </xf>
    <xf numFmtId="189" fontId="3" fillId="0" borderId="29" xfId="0" applyNumberFormat="1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2" fontId="0" fillId="39" borderId="11" xfId="0" applyNumberFormat="1" applyFont="1" applyFill="1" applyBorder="1" applyAlignment="1">
      <alignment horizontal="center" vertical="center" wrapText="1"/>
    </xf>
    <xf numFmtId="189" fontId="16" fillId="39" borderId="1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2" fontId="39" fillId="33" borderId="25" xfId="0" applyNumberFormat="1" applyFont="1" applyFill="1" applyBorder="1" applyAlignment="1">
      <alignment horizontal="center" vertical="center"/>
    </xf>
    <xf numFmtId="2" fontId="39" fillId="33" borderId="15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2" fontId="16" fillId="39" borderId="11" xfId="0" applyNumberFormat="1" applyFont="1" applyFill="1" applyBorder="1" applyAlignment="1">
      <alignment horizontal="center" vertical="center" wrapText="1"/>
    </xf>
    <xf numFmtId="188" fontId="0" fillId="39" borderId="1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wrapText="1"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2" fontId="0" fillId="37" borderId="29" xfId="0" applyNumberFormat="1" applyFont="1" applyFill="1" applyBorder="1" applyAlignment="1">
      <alignment horizontal="center" vertical="center" wrapText="1"/>
    </xf>
    <xf numFmtId="0" fontId="33" fillId="39" borderId="0" xfId="0" applyFont="1" applyFill="1" applyAlignment="1">
      <alignment/>
    </xf>
    <xf numFmtId="0" fontId="0" fillId="33" borderId="0" xfId="0" applyFill="1" applyAlignment="1">
      <alignment/>
    </xf>
    <xf numFmtId="2" fontId="16" fillId="33" borderId="2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" vertical="center"/>
    </xf>
    <xf numFmtId="0" fontId="11" fillId="0" borderId="32" xfId="53" applyNumberFormat="1" applyFont="1" applyBorder="1" applyAlignment="1" applyProtection="1">
      <alignment horizontal="center" vertical="center" wrapText="1"/>
      <protection locked="0"/>
    </xf>
    <xf numFmtId="189" fontId="3" fillId="0" borderId="42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top"/>
    </xf>
    <xf numFmtId="189" fontId="9" fillId="0" borderId="11" xfId="0" applyNumberFormat="1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29" xfId="0" applyNumberFormat="1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 wrapText="1"/>
    </xf>
    <xf numFmtId="188" fontId="7" fillId="40" borderId="29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188" fontId="7" fillId="40" borderId="11" xfId="0" applyNumberFormat="1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188" fontId="0" fillId="40" borderId="25" xfId="0" applyNumberFormat="1" applyFill="1" applyBorder="1" applyAlignment="1">
      <alignment horizontal="center" vertical="center" wrapText="1"/>
    </xf>
    <xf numFmtId="2" fontId="0" fillId="40" borderId="25" xfId="0" applyNumberFormat="1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2" fontId="1" fillId="40" borderId="15" xfId="0" applyNumberFormat="1" applyFont="1" applyFill="1" applyBorder="1" applyAlignment="1">
      <alignment horizontal="center" vertical="center" wrapText="1"/>
    </xf>
    <xf numFmtId="2" fontId="1" fillId="40" borderId="15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 wrapText="1"/>
    </xf>
    <xf numFmtId="2" fontId="2" fillId="33" borderId="42" xfId="0" applyNumberFormat="1" applyFont="1" applyFill="1" applyBorder="1" applyAlignment="1">
      <alignment horizontal="center" vertical="center" wrapText="1"/>
    </xf>
    <xf numFmtId="188" fontId="0" fillId="33" borderId="0" xfId="0" applyNumberFormat="1" applyFill="1" applyAlignment="1">
      <alignment/>
    </xf>
    <xf numFmtId="2" fontId="13" fillId="36" borderId="15" xfId="0" applyNumberFormat="1" applyFont="1" applyFill="1" applyBorder="1" applyAlignment="1">
      <alignment horizontal="center" vertical="center"/>
    </xf>
    <xf numFmtId="2" fontId="14" fillId="36" borderId="15" xfId="0" applyNumberFormat="1" applyFont="1" applyFill="1" applyBorder="1" applyAlignment="1">
      <alignment horizontal="center" vertical="center" wrapText="1"/>
    </xf>
    <xf numFmtId="2" fontId="23" fillId="33" borderId="29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14" fillId="38" borderId="46" xfId="0" applyFont="1" applyFill="1" applyBorder="1" applyAlignment="1">
      <alignment horizontal="center" vertical="center" wrapText="1"/>
    </xf>
    <xf numFmtId="0" fontId="14" fillId="38" borderId="47" xfId="0" applyFont="1" applyFill="1" applyBorder="1" applyAlignment="1">
      <alignment horizontal="center" vertical="center" wrapText="1"/>
    </xf>
    <xf numFmtId="0" fontId="12" fillId="38" borderId="46" xfId="53" applyNumberFormat="1" applyFont="1" applyFill="1" applyBorder="1" applyAlignment="1" applyProtection="1">
      <alignment horizontal="center" vertical="center"/>
      <protection locked="0"/>
    </xf>
    <xf numFmtId="0" fontId="12" fillId="38" borderId="47" xfId="53" applyNumberFormat="1" applyFont="1" applyFill="1" applyBorder="1" applyAlignment="1" applyProtection="1">
      <alignment horizontal="center" vertical="center"/>
      <protection locked="0"/>
    </xf>
    <xf numFmtId="2" fontId="10" fillId="33" borderId="42" xfId="0" applyNumberFormat="1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16.75390625" style="0" customWidth="1"/>
    <col min="2" max="2" width="66.00390625" style="0" customWidth="1"/>
    <col min="3" max="3" width="15.875" style="0" customWidth="1"/>
    <col min="4" max="4" width="18.25390625" style="0" customWidth="1"/>
    <col min="5" max="5" width="16.875" style="0" customWidth="1"/>
    <col min="6" max="6" width="16.75390625" style="0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18">
      <c r="D1" s="25"/>
      <c r="E1" s="8"/>
      <c r="F1" s="14"/>
    </row>
    <row r="2" spans="2:4" ht="15.75">
      <c r="B2" s="7" t="s">
        <v>129</v>
      </c>
      <c r="C2" s="7"/>
      <c r="D2" s="7"/>
    </row>
    <row r="4" spans="1:6" ht="63.75" thickBot="1">
      <c r="A4" s="162" t="s">
        <v>13</v>
      </c>
      <c r="B4" s="163" t="s">
        <v>14</v>
      </c>
      <c r="C4" s="163" t="s">
        <v>117</v>
      </c>
      <c r="D4" s="163" t="s">
        <v>17</v>
      </c>
      <c r="E4" s="164" t="s">
        <v>130</v>
      </c>
      <c r="F4" s="163" t="s">
        <v>31</v>
      </c>
    </row>
    <row r="5" spans="1:6" ht="38.25" customHeight="1" thickBot="1">
      <c r="A5" s="254" t="s">
        <v>16</v>
      </c>
      <c r="B5" s="255"/>
      <c r="C5" s="166">
        <f>C8+C16+C21+C22</f>
        <v>300000</v>
      </c>
      <c r="D5" s="166">
        <f>D8+D16+D21+D22</f>
        <v>6269119.619999999</v>
      </c>
      <c r="E5" s="246">
        <f>E6+E7+E21</f>
        <v>27407.010000000002</v>
      </c>
      <c r="F5" s="167">
        <f>E5/C5</f>
        <v>0.09135670000000001</v>
      </c>
    </row>
    <row r="6" spans="1:8" ht="26.25" thickBot="1">
      <c r="A6" s="174">
        <v>12020200</v>
      </c>
      <c r="B6" s="165" t="s">
        <v>55</v>
      </c>
      <c r="C6" s="134">
        <v>0</v>
      </c>
      <c r="D6" s="263">
        <v>32387.02</v>
      </c>
      <c r="E6" s="200">
        <v>0</v>
      </c>
      <c r="F6" s="70"/>
      <c r="H6" s="142"/>
    </row>
    <row r="7" spans="1:8" ht="39" thickBot="1">
      <c r="A7" s="175">
        <v>18041500</v>
      </c>
      <c r="B7" s="99" t="s">
        <v>56</v>
      </c>
      <c r="C7" s="158">
        <v>0</v>
      </c>
      <c r="D7" s="264"/>
      <c r="E7" s="201">
        <v>-1976.48</v>
      </c>
      <c r="F7" s="70"/>
      <c r="H7" s="142"/>
    </row>
    <row r="8" spans="1:8" ht="31.5" customHeight="1" thickBot="1">
      <c r="A8" s="58"/>
      <c r="B8" s="59" t="s">
        <v>27</v>
      </c>
      <c r="C8" s="63">
        <v>0</v>
      </c>
      <c r="D8" s="63">
        <f>D6</f>
        <v>32387.02</v>
      </c>
      <c r="E8" s="121">
        <f>E6+E7</f>
        <v>-1976.48</v>
      </c>
      <c r="F8" s="70"/>
      <c r="H8" s="143"/>
    </row>
    <row r="9" spans="1:8" ht="22.5">
      <c r="A9" s="118" t="s">
        <v>57</v>
      </c>
      <c r="B9" s="98" t="s">
        <v>58</v>
      </c>
      <c r="C9" s="168">
        <v>0</v>
      </c>
      <c r="D9" s="258">
        <v>5552361.15</v>
      </c>
      <c r="E9" s="239">
        <v>0</v>
      </c>
      <c r="F9" s="195"/>
      <c r="H9" s="142"/>
    </row>
    <row r="10" spans="1:8" ht="33.75" customHeight="1">
      <c r="A10" s="118">
        <v>33010104</v>
      </c>
      <c r="B10" s="96" t="s">
        <v>98</v>
      </c>
      <c r="C10" s="160">
        <v>0</v>
      </c>
      <c r="D10" s="258"/>
      <c r="E10" s="141">
        <v>0</v>
      </c>
      <c r="F10" s="195"/>
      <c r="H10" s="142"/>
    </row>
    <row r="11" spans="1:8" ht="23.25" customHeight="1">
      <c r="A11" s="119">
        <v>24170000</v>
      </c>
      <c r="B11" s="96" t="s">
        <v>93</v>
      </c>
      <c r="C11" s="159">
        <v>300000</v>
      </c>
      <c r="D11" s="258"/>
      <c r="E11" s="239">
        <v>52137.72</v>
      </c>
      <c r="F11" s="70"/>
      <c r="H11" s="142"/>
    </row>
    <row r="12" spans="1:8" ht="53.25" customHeight="1" hidden="1">
      <c r="A12" s="57"/>
      <c r="B12" s="96" t="s">
        <v>72</v>
      </c>
      <c r="C12" s="160">
        <v>1077078.25</v>
      </c>
      <c r="D12" s="258"/>
      <c r="E12" s="141"/>
      <c r="F12" s="93">
        <v>1</v>
      </c>
      <c r="H12" s="142"/>
    </row>
    <row r="13" spans="1:8" ht="26.25" customHeight="1">
      <c r="A13" s="218">
        <v>41035003</v>
      </c>
      <c r="B13" s="217" t="s">
        <v>113</v>
      </c>
      <c r="C13" s="122"/>
      <c r="D13" s="136"/>
      <c r="E13" s="239">
        <v>2090541.86</v>
      </c>
      <c r="F13" s="219"/>
      <c r="H13" s="142"/>
    </row>
    <row r="14" spans="1:8" ht="26.25" customHeight="1" thickBot="1">
      <c r="A14" s="60"/>
      <c r="B14" s="215" t="s">
        <v>112</v>
      </c>
      <c r="C14" s="214"/>
      <c r="D14" s="189"/>
      <c r="E14" s="239">
        <f>E9+E11</f>
        <v>52137.72</v>
      </c>
      <c r="F14" s="216"/>
      <c r="H14" s="142"/>
    </row>
    <row r="15" spans="1:6" s="142" customFormat="1" ht="23.25" customHeight="1" thickBot="1">
      <c r="A15" s="190" t="s">
        <v>109</v>
      </c>
      <c r="B15" s="191" t="s">
        <v>108</v>
      </c>
      <c r="C15" s="192">
        <v>15600000</v>
      </c>
      <c r="D15" s="193"/>
      <c r="E15" s="240">
        <v>6303629</v>
      </c>
      <c r="F15" s="194"/>
    </row>
    <row r="16" spans="1:8" ht="26.25" customHeight="1" thickBot="1">
      <c r="A16" s="103"/>
      <c r="B16" s="104" t="s">
        <v>59</v>
      </c>
      <c r="C16" s="161">
        <f>C9+C10+C11</f>
        <v>300000</v>
      </c>
      <c r="D16" s="120">
        <f>D9</f>
        <v>5552361.15</v>
      </c>
      <c r="E16" s="246">
        <f>E11+E13</f>
        <v>2142679.58</v>
      </c>
      <c r="F16" s="92">
        <f>E16/C16</f>
        <v>7.142265266666667</v>
      </c>
      <c r="H16" s="142"/>
    </row>
    <row r="17" spans="1:8" ht="26.25" customHeight="1">
      <c r="A17" s="138">
        <v>19010100</v>
      </c>
      <c r="B17" s="173" t="s">
        <v>120</v>
      </c>
      <c r="C17" s="139">
        <v>0</v>
      </c>
      <c r="D17" s="139"/>
      <c r="E17" s="247">
        <v>16576.52</v>
      </c>
      <c r="F17" s="140"/>
      <c r="H17" s="142"/>
    </row>
    <row r="18" spans="1:8" ht="26.25" customHeight="1">
      <c r="A18" s="57">
        <v>19010200</v>
      </c>
      <c r="B18" s="171" t="s">
        <v>121</v>
      </c>
      <c r="C18" s="122">
        <v>0</v>
      </c>
      <c r="D18" s="122"/>
      <c r="E18" s="239">
        <v>11859.42</v>
      </c>
      <c r="F18" s="137"/>
      <c r="H18" s="142"/>
    </row>
    <row r="19" spans="1:8" ht="26.25" customHeight="1">
      <c r="A19" s="57">
        <v>19010300</v>
      </c>
      <c r="B19" s="171" t="s">
        <v>122</v>
      </c>
      <c r="C19" s="122">
        <v>0</v>
      </c>
      <c r="D19" s="122"/>
      <c r="E19" s="239">
        <v>688.59</v>
      </c>
      <c r="F19" s="137"/>
      <c r="H19" s="142"/>
    </row>
    <row r="20" spans="1:9" ht="26.25" customHeight="1" thickBot="1">
      <c r="A20" s="60">
        <v>24062100</v>
      </c>
      <c r="B20" s="172" t="s">
        <v>123</v>
      </c>
      <c r="C20" s="160">
        <v>0</v>
      </c>
      <c r="D20" s="141"/>
      <c r="E20" s="141">
        <v>258.96</v>
      </c>
      <c r="F20" s="93"/>
      <c r="H20" s="142"/>
      <c r="I20" s="169"/>
    </row>
    <row r="21" spans="1:9" ht="19.5" customHeight="1" thickBot="1">
      <c r="A21" s="61"/>
      <c r="B21" s="62" t="s">
        <v>60</v>
      </c>
      <c r="C21" s="63">
        <v>0</v>
      </c>
      <c r="D21" s="121">
        <v>505314.1</v>
      </c>
      <c r="E21" s="121">
        <f>E17+E18+E19+E20</f>
        <v>29383.49</v>
      </c>
      <c r="F21" s="92"/>
      <c r="H21" s="142"/>
      <c r="I21" s="169"/>
    </row>
    <row r="22" spans="1:9" ht="27.75" customHeight="1" thickBot="1">
      <c r="A22" s="128">
        <v>21110000</v>
      </c>
      <c r="B22" s="178" t="s">
        <v>37</v>
      </c>
      <c r="C22" s="179">
        <v>0</v>
      </c>
      <c r="D22" s="212">
        <v>179057.35</v>
      </c>
      <c r="E22" s="246">
        <v>36496.8</v>
      </c>
      <c r="F22" s="180">
        <v>0</v>
      </c>
      <c r="H22" s="129"/>
      <c r="I22" s="170"/>
    </row>
    <row r="23" spans="1:6" ht="29.25" customHeight="1" thickBot="1">
      <c r="A23" s="256" t="s">
        <v>15</v>
      </c>
      <c r="B23" s="257"/>
      <c r="C23" s="185">
        <f>C24</f>
        <v>4000000</v>
      </c>
      <c r="D23" s="185">
        <f>D24+D29+D44</f>
        <v>251986.38</v>
      </c>
      <c r="E23" s="245">
        <f>E24+E29</f>
        <v>2168668.5</v>
      </c>
      <c r="F23" s="186">
        <f>E23/C23</f>
        <v>0.542167125</v>
      </c>
    </row>
    <row r="24" spans="1:14" ht="29.25" customHeight="1">
      <c r="A24" s="181"/>
      <c r="B24" s="182" t="s">
        <v>26</v>
      </c>
      <c r="C24" s="139">
        <f>C25+C26+C28</f>
        <v>4000000</v>
      </c>
      <c r="D24" s="139">
        <f>D25+D26+D28</f>
        <v>234160.62</v>
      </c>
      <c r="E24" s="183">
        <f>E25+E26+E27+E28</f>
        <v>2168668.5</v>
      </c>
      <c r="F24" s="184">
        <f>E24/C24</f>
        <v>0.542167125</v>
      </c>
      <c r="H24" s="253" t="s">
        <v>134</v>
      </c>
      <c r="I24" s="253"/>
      <c r="J24" s="253"/>
      <c r="K24" s="253"/>
      <c r="L24" s="253"/>
      <c r="M24" s="253"/>
      <c r="N24" s="253"/>
    </row>
    <row r="25" spans="1:9" s="199" customFormat="1" ht="48.75" customHeight="1">
      <c r="A25" s="203">
        <v>25010000</v>
      </c>
      <c r="B25" s="203" t="s">
        <v>78</v>
      </c>
      <c r="C25" s="204">
        <v>4000000</v>
      </c>
      <c r="D25" s="204">
        <v>203212.02</v>
      </c>
      <c r="E25" s="241">
        <f>80982.59+579095.7+327099+299432.5+190999.16+420604.55+236233</f>
        <v>2134446.5</v>
      </c>
      <c r="F25" s="198">
        <f>E25/C25</f>
        <v>0.533611625</v>
      </c>
      <c r="G25" s="205">
        <f>53580+201114.63+121095.28+133728+444981+570774.09+292809.63+329697</f>
        <v>2147779.63</v>
      </c>
      <c r="H25" s="210" t="s">
        <v>135</v>
      </c>
      <c r="I25" s="206"/>
    </row>
    <row r="26" spans="1:9" ht="24.75" customHeight="1">
      <c r="A26" s="43">
        <v>25010100</v>
      </c>
      <c r="B26" s="29" t="s">
        <v>54</v>
      </c>
      <c r="C26" s="108">
        <v>0</v>
      </c>
      <c r="D26" s="108">
        <v>25811.98</v>
      </c>
      <c r="E26" s="108">
        <v>0</v>
      </c>
      <c r="F26" s="20"/>
      <c r="H26" s="129"/>
      <c r="I26" s="202"/>
    </row>
    <row r="27" spans="1:6" ht="24.75" customHeight="1" hidden="1">
      <c r="A27" s="23"/>
      <c r="B27" s="29" t="s">
        <v>50</v>
      </c>
      <c r="C27" s="116"/>
      <c r="D27" s="135"/>
      <c r="E27" s="116"/>
      <c r="F27" s="20"/>
    </row>
    <row r="28" spans="1:6" s="199" customFormat="1" ht="27" customHeight="1">
      <c r="A28" s="196">
        <v>25010100</v>
      </c>
      <c r="B28" s="196" t="s">
        <v>32</v>
      </c>
      <c r="C28" s="197">
        <v>0</v>
      </c>
      <c r="D28" s="197">
        <v>5136.62</v>
      </c>
      <c r="E28" s="116">
        <v>34222</v>
      </c>
      <c r="F28" s="198"/>
    </row>
    <row r="29" spans="1:8" ht="45" customHeight="1">
      <c r="A29" s="44">
        <v>25020100</v>
      </c>
      <c r="B29" s="30" t="s">
        <v>25</v>
      </c>
      <c r="C29" s="12" t="s">
        <v>24</v>
      </c>
      <c r="D29" s="112">
        <f>D31+D34+D35+D30+D36+D37+D39+D40+D41+D42+D43+D33</f>
        <v>17825.760000000002</v>
      </c>
      <c r="E29" s="115">
        <f>E31+E33+E34+E35+E30+E36+E37+E39+E40+E41+E42+E43</f>
        <v>0</v>
      </c>
      <c r="F29" s="5" t="s">
        <v>24</v>
      </c>
      <c r="G29" s="4"/>
      <c r="H29" s="4"/>
    </row>
    <row r="30" spans="1:8" s="142" customFormat="1" ht="21.75" customHeight="1">
      <c r="A30" s="45" t="s">
        <v>35</v>
      </c>
      <c r="B30" s="31" t="s">
        <v>53</v>
      </c>
      <c r="C30" s="31" t="s">
        <v>24</v>
      </c>
      <c r="D30" s="133">
        <v>1901.05</v>
      </c>
      <c r="E30" s="124">
        <v>0</v>
      </c>
      <c r="F30" s="176" t="s">
        <v>24</v>
      </c>
      <c r="G30" s="177"/>
      <c r="H30" s="177"/>
    </row>
    <row r="31" spans="1:8" ht="29.25" customHeight="1">
      <c r="A31" s="89" t="s">
        <v>23</v>
      </c>
      <c r="B31" s="84" t="s">
        <v>80</v>
      </c>
      <c r="C31" s="84" t="s">
        <v>24</v>
      </c>
      <c r="D31" s="125">
        <v>304.24</v>
      </c>
      <c r="E31" s="124">
        <v>0</v>
      </c>
      <c r="F31" s="90" t="s">
        <v>24</v>
      </c>
      <c r="G31" s="4"/>
      <c r="H31" s="4"/>
    </row>
    <row r="32" spans="1:8" ht="29.25" customHeight="1" hidden="1">
      <c r="A32" s="89" t="s">
        <v>35</v>
      </c>
      <c r="B32" s="84" t="s">
        <v>48</v>
      </c>
      <c r="C32" s="84" t="s">
        <v>24</v>
      </c>
      <c r="D32" s="125"/>
      <c r="E32" s="124"/>
      <c r="F32" s="90" t="s">
        <v>24</v>
      </c>
      <c r="G32" s="4"/>
      <c r="H32" s="4"/>
    </row>
    <row r="33" spans="1:8" ht="15.75" customHeight="1">
      <c r="A33" s="89" t="s">
        <v>35</v>
      </c>
      <c r="B33" s="100" t="s">
        <v>79</v>
      </c>
      <c r="C33" s="84" t="s">
        <v>24</v>
      </c>
      <c r="D33" s="125">
        <v>154.63</v>
      </c>
      <c r="E33" s="127">
        <v>0</v>
      </c>
      <c r="F33" s="90"/>
      <c r="G33" s="4"/>
      <c r="H33" s="4"/>
    </row>
    <row r="34" spans="1:9" ht="16.5" customHeight="1">
      <c r="A34" s="89" t="s">
        <v>22</v>
      </c>
      <c r="B34" s="100" t="s">
        <v>81</v>
      </c>
      <c r="C34" s="84" t="s">
        <v>24</v>
      </c>
      <c r="D34" s="126">
        <f>3900.31-3900.31</f>
        <v>0</v>
      </c>
      <c r="E34" s="124">
        <v>0</v>
      </c>
      <c r="F34" s="90" t="s">
        <v>24</v>
      </c>
      <c r="G34" s="261" t="s">
        <v>111</v>
      </c>
      <c r="H34" s="262"/>
      <c r="I34" s="262"/>
    </row>
    <row r="35" spans="1:8" ht="12.75" customHeight="1" hidden="1">
      <c r="A35" s="84">
        <v>110502</v>
      </c>
      <c r="B35" s="100" t="s">
        <v>82</v>
      </c>
      <c r="C35" s="84" t="s">
        <v>24</v>
      </c>
      <c r="D35" s="125"/>
      <c r="E35" s="124"/>
      <c r="F35" s="90" t="s">
        <v>24</v>
      </c>
      <c r="G35" s="4"/>
      <c r="H35" s="4"/>
    </row>
    <row r="36" spans="1:8" ht="13.5" customHeight="1">
      <c r="A36" s="84">
        <v>100102</v>
      </c>
      <c r="B36" s="100" t="s">
        <v>83</v>
      </c>
      <c r="C36" s="84" t="s">
        <v>24</v>
      </c>
      <c r="D36" s="125">
        <v>5329.4</v>
      </c>
      <c r="E36" s="124">
        <v>0</v>
      </c>
      <c r="F36" s="90" t="s">
        <v>24</v>
      </c>
      <c r="G36" s="4"/>
      <c r="H36" s="4"/>
    </row>
    <row r="37" spans="1:8" ht="17.25" customHeight="1">
      <c r="A37" s="84">
        <v>100201</v>
      </c>
      <c r="B37" s="100" t="s">
        <v>84</v>
      </c>
      <c r="C37" s="84" t="s">
        <v>24</v>
      </c>
      <c r="D37" s="125">
        <v>7279.65</v>
      </c>
      <c r="E37" s="124">
        <v>0</v>
      </c>
      <c r="F37" s="90" t="s">
        <v>24</v>
      </c>
      <c r="G37" s="4"/>
      <c r="H37" s="4"/>
    </row>
    <row r="38" spans="1:8" ht="54.75" customHeight="1" hidden="1">
      <c r="A38" s="84">
        <v>100208</v>
      </c>
      <c r="B38" s="100" t="s">
        <v>46</v>
      </c>
      <c r="C38" s="84" t="s">
        <v>24</v>
      </c>
      <c r="D38" s="125"/>
      <c r="E38" s="116"/>
      <c r="F38" s="90" t="s">
        <v>24</v>
      </c>
      <c r="G38" s="4"/>
      <c r="H38" s="4"/>
    </row>
    <row r="39" spans="1:8" ht="14.25" customHeight="1">
      <c r="A39" s="84">
        <v>100202</v>
      </c>
      <c r="B39" s="100" t="s">
        <v>85</v>
      </c>
      <c r="C39" s="84" t="s">
        <v>24</v>
      </c>
      <c r="D39" s="125">
        <v>86.8</v>
      </c>
      <c r="E39" s="116">
        <v>0</v>
      </c>
      <c r="F39" s="90" t="s">
        <v>24</v>
      </c>
      <c r="G39" s="4"/>
      <c r="H39" s="4"/>
    </row>
    <row r="40" spans="1:8" ht="14.25" customHeight="1">
      <c r="A40" s="84">
        <v>100203</v>
      </c>
      <c r="B40" s="100" t="s">
        <v>86</v>
      </c>
      <c r="C40" s="84" t="s">
        <v>24</v>
      </c>
      <c r="D40" s="125">
        <v>468.19</v>
      </c>
      <c r="E40" s="116">
        <v>0</v>
      </c>
      <c r="F40" s="90" t="s">
        <v>24</v>
      </c>
      <c r="G40" s="4"/>
      <c r="H40" s="4"/>
    </row>
    <row r="41" spans="1:8" ht="15.75" customHeight="1">
      <c r="A41" s="84">
        <v>110502</v>
      </c>
      <c r="B41" s="100" t="s">
        <v>87</v>
      </c>
      <c r="C41" s="84" t="s">
        <v>24</v>
      </c>
      <c r="D41" s="125">
        <v>1000.4</v>
      </c>
      <c r="E41" s="116">
        <v>0</v>
      </c>
      <c r="F41" s="90" t="s">
        <v>24</v>
      </c>
      <c r="G41" s="4"/>
      <c r="H41" s="56"/>
    </row>
    <row r="42" spans="1:8" ht="15.75" customHeight="1">
      <c r="A42" s="84">
        <v>120201</v>
      </c>
      <c r="B42" s="101" t="s">
        <v>88</v>
      </c>
      <c r="C42" s="91" t="s">
        <v>24</v>
      </c>
      <c r="D42" s="125">
        <v>1</v>
      </c>
      <c r="E42" s="116">
        <v>0</v>
      </c>
      <c r="F42" s="90" t="s">
        <v>24</v>
      </c>
      <c r="G42" s="4"/>
      <c r="H42" s="4"/>
    </row>
    <row r="43" spans="1:8" ht="16.5" customHeight="1">
      <c r="A43" s="84">
        <v>250404</v>
      </c>
      <c r="B43" s="100" t="s">
        <v>89</v>
      </c>
      <c r="C43" s="84" t="s">
        <v>24</v>
      </c>
      <c r="D43" s="125">
        <v>1300.4</v>
      </c>
      <c r="E43" s="116">
        <v>0</v>
      </c>
      <c r="F43" s="90" t="s">
        <v>24</v>
      </c>
      <c r="G43" s="4"/>
      <c r="H43" s="4"/>
    </row>
    <row r="44" spans="1:8" ht="23.25" customHeight="1" thickBot="1">
      <c r="A44" s="64">
        <v>50110000</v>
      </c>
      <c r="B44" s="64" t="s">
        <v>51</v>
      </c>
      <c r="C44" s="65" t="s">
        <v>24</v>
      </c>
      <c r="D44" s="66"/>
      <c r="E44" s="117">
        <v>0</v>
      </c>
      <c r="F44" s="6" t="s">
        <v>24</v>
      </c>
      <c r="G44" s="4"/>
      <c r="H44" s="4"/>
    </row>
    <row r="45" spans="1:6" ht="30.75" customHeight="1" thickBot="1">
      <c r="A45" s="249" t="s">
        <v>118</v>
      </c>
      <c r="B45" s="250"/>
      <c r="C45" s="155">
        <f>C5+C23</f>
        <v>4300000</v>
      </c>
      <c r="D45" s="155">
        <f>D5+D23</f>
        <v>6521105.999999999</v>
      </c>
      <c r="E45" s="248">
        <f>E5+E14+E22+E23</f>
        <v>2284710.03</v>
      </c>
      <c r="F45" s="109">
        <f>(E5+E25)/C45</f>
        <v>0.5027566302325581</v>
      </c>
    </row>
    <row r="46" spans="1:6" ht="21.75" customHeight="1" hidden="1">
      <c r="A46" s="259" t="s">
        <v>73</v>
      </c>
      <c r="B46" s="260"/>
      <c r="C46" s="157" t="e">
        <f>#REF!</f>
        <v>#REF!</v>
      </c>
      <c r="D46" s="157">
        <v>0</v>
      </c>
      <c r="E46" s="242" t="e">
        <f>#REF!</f>
        <v>#REF!</v>
      </c>
      <c r="F46" s="109" t="e">
        <f>(#REF!+E26)/C46</f>
        <v>#REF!</v>
      </c>
    </row>
    <row r="47" spans="1:6" ht="6" customHeight="1" hidden="1" thickBot="1">
      <c r="A47" s="251" t="s">
        <v>94</v>
      </c>
      <c r="B47" s="252"/>
      <c r="C47" s="187">
        <v>0</v>
      </c>
      <c r="D47" s="187">
        <v>0</v>
      </c>
      <c r="E47" s="243">
        <v>0</v>
      </c>
      <c r="F47" s="188" t="e">
        <f>(#REF!+E27)/C47</f>
        <v>#REF!</v>
      </c>
    </row>
    <row r="48" spans="1:6" ht="36.75" customHeight="1" thickBot="1">
      <c r="A48" s="249" t="s">
        <v>119</v>
      </c>
      <c r="B48" s="250"/>
      <c r="C48" s="155"/>
      <c r="D48" s="155"/>
      <c r="E48" s="156">
        <f>E5+E16+E22+E23</f>
        <v>4375251.89</v>
      </c>
      <c r="F48" s="109"/>
    </row>
    <row r="49" spans="2:8" ht="15.75" customHeight="1">
      <c r="B49" t="s">
        <v>124</v>
      </c>
      <c r="D49" t="s">
        <v>125</v>
      </c>
      <c r="E49" s="244"/>
      <c r="H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32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</sheetData>
  <sheetProtection/>
  <mergeCells count="10">
    <mergeCell ref="A48:B48"/>
    <mergeCell ref="A47:B47"/>
    <mergeCell ref="H24:N24"/>
    <mergeCell ref="A5:B5"/>
    <mergeCell ref="A23:B23"/>
    <mergeCell ref="D9:D12"/>
    <mergeCell ref="A46:B46"/>
    <mergeCell ref="G34:I34"/>
    <mergeCell ref="A45:B45"/>
    <mergeCell ref="D6:D7"/>
  </mergeCells>
  <printOptions/>
  <pageMargins left="0.29" right="0.17" top="0.16" bottom="0.17" header="0.2" footer="0.17"/>
  <pageSetup horizontalDpi="600" verticalDpi="600" orientation="portrait" paperSize="9" scale="65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8"/>
  <sheetViews>
    <sheetView tabSelected="1" view="pageBreakPreview" zoomScale="60" zoomScalePageLayoutView="0" workbookViewId="0" topLeftCell="B1">
      <selection activeCell="F45" sqref="F45"/>
    </sheetView>
  </sheetViews>
  <sheetFormatPr defaultColWidth="9.00390625" defaultRowHeight="12.75"/>
  <cols>
    <col min="1" max="1" width="18.25390625" style="0" hidden="1" customWidth="1"/>
    <col min="2" max="2" width="36.875" style="0" customWidth="1"/>
    <col min="3" max="3" width="21.00390625" style="0" customWidth="1"/>
    <col min="4" max="4" width="20.875" style="0" customWidth="1"/>
    <col min="5" max="5" width="14.375" style="0" hidden="1" customWidth="1"/>
    <col min="6" max="6" width="23.25390625" style="0" customWidth="1"/>
    <col min="7" max="7" width="20.875" style="0" customWidth="1"/>
    <col min="8" max="8" width="19.375" style="0" hidden="1" customWidth="1"/>
    <col min="9" max="9" width="22.125" style="0" customWidth="1"/>
    <col min="10" max="10" width="15.25390625" style="0" customWidth="1"/>
    <col min="11" max="11" width="14.00390625" style="0" customWidth="1"/>
    <col min="12" max="12" width="12.25390625" style="0" customWidth="1"/>
  </cols>
  <sheetData>
    <row r="2" spans="1:8" ht="18" customHeight="1">
      <c r="A2" s="265" t="s">
        <v>131</v>
      </c>
      <c r="B2" s="265"/>
      <c r="C2" s="265"/>
      <c r="D2" s="265"/>
      <c r="E2" s="265"/>
      <c r="F2" s="265"/>
      <c r="G2" s="266"/>
      <c r="H2" s="8"/>
    </row>
    <row r="3" spans="1:7" ht="6.75" customHeight="1" thickBot="1">
      <c r="A3" s="35"/>
      <c r="B3" s="35"/>
      <c r="C3" s="35"/>
      <c r="D3" s="35"/>
      <c r="E3" s="35"/>
      <c r="F3" s="35"/>
      <c r="G3" s="35"/>
    </row>
    <row r="4" spans="1:10" ht="45" customHeight="1" thickBot="1">
      <c r="A4" s="16" t="s">
        <v>0</v>
      </c>
      <c r="B4" s="17" t="s">
        <v>9</v>
      </c>
      <c r="C4" s="17" t="s">
        <v>139</v>
      </c>
      <c r="D4" s="17" t="s">
        <v>132</v>
      </c>
      <c r="E4" s="17" t="s">
        <v>105</v>
      </c>
      <c r="F4" s="17" t="s">
        <v>133</v>
      </c>
      <c r="G4" s="17" t="s">
        <v>101</v>
      </c>
      <c r="H4" s="18" t="s">
        <v>30</v>
      </c>
      <c r="I4" s="107"/>
      <c r="J4" s="46"/>
    </row>
    <row r="5" spans="1:8" ht="21.75" customHeight="1">
      <c r="A5" s="270" t="s">
        <v>64</v>
      </c>
      <c r="B5" s="271"/>
      <c r="C5" s="271"/>
      <c r="D5" s="271"/>
      <c r="E5" s="271"/>
      <c r="F5" s="271"/>
      <c r="G5" s="69"/>
      <c r="H5" s="73"/>
    </row>
    <row r="6" spans="1:9" ht="38.25">
      <c r="A6" s="32" t="s">
        <v>2</v>
      </c>
      <c r="B6" s="213" t="s">
        <v>136</v>
      </c>
      <c r="C6" s="39">
        <f>'Доходи сп.ф.'!D8</f>
        <v>32387.02</v>
      </c>
      <c r="D6" s="39">
        <f>'Доходи сп.ф.'!E8</f>
        <v>-1976.48</v>
      </c>
      <c r="E6" s="108">
        <v>1395142.72</v>
      </c>
      <c r="F6" s="220">
        <v>0</v>
      </c>
      <c r="G6" s="108">
        <f>C6+D6-F6</f>
        <v>30410.54</v>
      </c>
      <c r="H6" s="26"/>
      <c r="I6" s="113"/>
    </row>
    <row r="7" spans="1:9" ht="25.5">
      <c r="A7" s="33" t="s">
        <v>1</v>
      </c>
      <c r="B7" s="23" t="s">
        <v>115</v>
      </c>
      <c r="C7" s="39">
        <f>'Доходи сп.ф.'!D21</f>
        <v>505314.1</v>
      </c>
      <c r="D7" s="39">
        <f>'Доходи сп.ф.'!E21</f>
        <v>29383.49</v>
      </c>
      <c r="E7" s="39">
        <v>0</v>
      </c>
      <c r="F7" s="220">
        <v>36000</v>
      </c>
      <c r="G7" s="108">
        <f>C7+D7-F7</f>
        <v>498697.58999999997</v>
      </c>
      <c r="H7" s="3"/>
      <c r="I7" s="107"/>
    </row>
    <row r="8" spans="1:9" ht="25.5">
      <c r="A8" s="34" t="s">
        <v>38</v>
      </c>
      <c r="B8" s="23" t="s">
        <v>95</v>
      </c>
      <c r="C8" s="39">
        <f>'Доходи сп.ф.'!D22</f>
        <v>179057.35</v>
      </c>
      <c r="D8" s="39">
        <f>'Доходи сп.ф.'!E22</f>
        <v>36496.8</v>
      </c>
      <c r="E8" s="39">
        <v>0</v>
      </c>
      <c r="F8" s="108">
        <v>0</v>
      </c>
      <c r="G8" s="124">
        <f>C8+D8-F8</f>
        <v>215554.15000000002</v>
      </c>
      <c r="H8" s="51"/>
      <c r="I8" s="129"/>
    </row>
    <row r="9" spans="1:8" ht="22.5" customHeight="1">
      <c r="A9" s="272" t="s">
        <v>65</v>
      </c>
      <c r="B9" s="273"/>
      <c r="C9" s="273"/>
      <c r="D9" s="273"/>
      <c r="E9" s="273"/>
      <c r="F9" s="273"/>
      <c r="G9" s="82"/>
      <c r="H9" s="11"/>
    </row>
    <row r="10" spans="1:9" ht="38.25">
      <c r="A10" s="32" t="s">
        <v>3</v>
      </c>
      <c r="B10" s="36" t="s">
        <v>33</v>
      </c>
      <c r="C10" s="42">
        <f>'Доходи сп.ф.'!D26</f>
        <v>25811.98</v>
      </c>
      <c r="D10" s="47">
        <f>'Доходи сп.ф.'!E26</f>
        <v>0</v>
      </c>
      <c r="E10" s="47">
        <v>0</v>
      </c>
      <c r="F10" s="220">
        <v>0</v>
      </c>
      <c r="G10" s="108">
        <f>C10+D10-F10</f>
        <v>25811.98</v>
      </c>
      <c r="H10" s="27"/>
      <c r="I10" s="207" t="s">
        <v>138</v>
      </c>
    </row>
    <row r="11" spans="1:9" ht="25.5" hidden="1">
      <c r="A11" s="52"/>
      <c r="B11" s="23" t="s">
        <v>49</v>
      </c>
      <c r="C11" s="42">
        <v>4992.12</v>
      </c>
      <c r="D11" s="47">
        <f>'Доходи сп.ф.'!E27</f>
        <v>0</v>
      </c>
      <c r="E11" s="47"/>
      <c r="F11" s="220">
        <v>0</v>
      </c>
      <c r="G11" s="108">
        <f aca="true" t="shared" si="0" ref="G11:G25">C11+D11-F11</f>
        <v>4992.12</v>
      </c>
      <c r="H11" s="26"/>
      <c r="I11" s="207"/>
    </row>
    <row r="12" spans="1:9" ht="24" customHeight="1">
      <c r="A12" s="32" t="s">
        <v>4</v>
      </c>
      <c r="B12" s="23" t="s">
        <v>90</v>
      </c>
      <c r="C12" s="40">
        <f>'Доходи сп.ф.'!D28</f>
        <v>5136.62</v>
      </c>
      <c r="D12" s="39">
        <f>'Доходи сп.ф.'!E28</f>
        <v>34222</v>
      </c>
      <c r="E12" s="39">
        <v>0</v>
      </c>
      <c r="F12" s="220">
        <v>34019.21</v>
      </c>
      <c r="G12" s="108">
        <f t="shared" si="0"/>
        <v>5339.4100000000035</v>
      </c>
      <c r="H12" s="26"/>
      <c r="I12" s="207" t="s">
        <v>138</v>
      </c>
    </row>
    <row r="13" spans="1:9" ht="33.75" customHeight="1" thickBot="1">
      <c r="A13" s="53"/>
      <c r="B13" s="83" t="s">
        <v>110</v>
      </c>
      <c r="C13" s="145">
        <f>'Доходи сп.ф.'!D25</f>
        <v>203212.02</v>
      </c>
      <c r="D13" s="144">
        <f>'Доходи сп.ф.'!E25</f>
        <v>2134446.5</v>
      </c>
      <c r="E13" s="144">
        <f>301145.5+273220.43+44650+176255.33+91791.16+209547.09+55178.12+194350.85</f>
        <v>1346138.4800000002</v>
      </c>
      <c r="F13" s="221">
        <f>56886.94+532966.7+135745.94+273574.93+151557.9+403320.84+212344.51</f>
        <v>1766397.7599999998</v>
      </c>
      <c r="G13" s="146">
        <f>C13+D13-F13</f>
        <v>571260.7600000002</v>
      </c>
      <c r="H13" s="55"/>
      <c r="I13" s="207" t="s">
        <v>138</v>
      </c>
    </row>
    <row r="14" spans="1:9" s="154" customFormat="1" ht="36" customHeight="1">
      <c r="A14" s="149"/>
      <c r="B14" s="150" t="s">
        <v>91</v>
      </c>
      <c r="C14" s="151">
        <f>'Доходи сп.ф.'!D30</f>
        <v>1901.05</v>
      </c>
      <c r="D14" s="151">
        <f>'Доходи сп.ф.'!E30</f>
        <v>0</v>
      </c>
      <c r="E14" s="151">
        <v>0</v>
      </c>
      <c r="F14" s="209">
        <v>0</v>
      </c>
      <c r="G14" s="151">
        <f>C14+D14-F14</f>
        <v>1901.05</v>
      </c>
      <c r="H14" s="152"/>
      <c r="I14" s="153"/>
    </row>
    <row r="15" spans="1:8" ht="38.25">
      <c r="A15" s="37" t="s">
        <v>34</v>
      </c>
      <c r="B15" s="84" t="s">
        <v>52</v>
      </c>
      <c r="C15" s="114">
        <f>'Доходи сп.ф.'!D34</f>
        <v>0</v>
      </c>
      <c r="D15" s="85">
        <f>'Доходи сп.ф.'!E34</f>
        <v>0</v>
      </c>
      <c r="E15" s="85">
        <v>0</v>
      </c>
      <c r="F15" s="110">
        <v>0</v>
      </c>
      <c r="G15" s="108">
        <f t="shared" si="0"/>
        <v>0</v>
      </c>
      <c r="H15" s="15"/>
    </row>
    <row r="16" spans="1:8" ht="30" customHeight="1">
      <c r="A16" s="32" t="s">
        <v>5</v>
      </c>
      <c r="B16" s="84" t="s">
        <v>10</v>
      </c>
      <c r="C16" s="110">
        <f>'Доходи сп.ф.'!D31</f>
        <v>304.24</v>
      </c>
      <c r="D16" s="85">
        <f>'Доходи сп.ф.'!E31</f>
        <v>0</v>
      </c>
      <c r="E16" s="85">
        <v>0</v>
      </c>
      <c r="F16" s="110">
        <v>0</v>
      </c>
      <c r="G16" s="108">
        <f t="shared" si="0"/>
        <v>304.24</v>
      </c>
      <c r="H16" s="28"/>
    </row>
    <row r="17" spans="1:8" ht="36.75" customHeight="1">
      <c r="A17" s="32" t="s">
        <v>6</v>
      </c>
      <c r="B17" s="84" t="s">
        <v>11</v>
      </c>
      <c r="C17" s="110">
        <f>'Доходи сп.ф.'!D40</f>
        <v>468.19</v>
      </c>
      <c r="D17" s="85">
        <f>'Доходи сп.ф.'!E40</f>
        <v>0</v>
      </c>
      <c r="E17" s="85">
        <v>0</v>
      </c>
      <c r="F17" s="110">
        <v>0</v>
      </c>
      <c r="G17" s="108">
        <f t="shared" si="0"/>
        <v>468.19</v>
      </c>
      <c r="H17" s="21"/>
    </row>
    <row r="18" spans="1:8" ht="21" customHeight="1">
      <c r="A18" s="32" t="s">
        <v>7</v>
      </c>
      <c r="B18" s="84" t="s">
        <v>18</v>
      </c>
      <c r="C18" s="110">
        <f>'Доходи сп.ф.'!D43</f>
        <v>1300.4</v>
      </c>
      <c r="D18" s="85">
        <f>'Доходи сп.ф.'!E43</f>
        <v>0</v>
      </c>
      <c r="E18" s="85">
        <v>0</v>
      </c>
      <c r="F18" s="110">
        <v>0</v>
      </c>
      <c r="G18" s="108">
        <f t="shared" si="0"/>
        <v>1300.4</v>
      </c>
      <c r="H18" s="15"/>
    </row>
    <row r="19" spans="1:8" ht="20.25" customHeight="1">
      <c r="A19" s="37" t="s">
        <v>29</v>
      </c>
      <c r="B19" s="84" t="s">
        <v>28</v>
      </c>
      <c r="C19" s="110">
        <f>'Доходи сп.ф.'!D41</f>
        <v>1000.4</v>
      </c>
      <c r="D19" s="85">
        <f>'Доходи сп.ф.'!E35</f>
        <v>0</v>
      </c>
      <c r="E19" s="85">
        <v>0</v>
      </c>
      <c r="F19" s="110">
        <v>0</v>
      </c>
      <c r="G19" s="108">
        <f t="shared" si="0"/>
        <v>1000.4</v>
      </c>
      <c r="H19" s="13"/>
    </row>
    <row r="20" spans="1:8" ht="12.75">
      <c r="A20" s="37" t="s">
        <v>42</v>
      </c>
      <c r="B20" s="86" t="s">
        <v>92</v>
      </c>
      <c r="C20" s="110">
        <f>'Доходи сп.ф.'!D33</f>
        <v>154.63</v>
      </c>
      <c r="D20" s="85">
        <f>'Доходи сп.ф.'!E33</f>
        <v>0</v>
      </c>
      <c r="E20" s="85">
        <v>0</v>
      </c>
      <c r="F20" s="110">
        <v>0</v>
      </c>
      <c r="G20" s="108">
        <f>C20+D20-F20</f>
        <v>154.63</v>
      </c>
      <c r="H20" s="48"/>
    </row>
    <row r="21" spans="1:8" ht="12.75">
      <c r="A21" s="37" t="s">
        <v>41</v>
      </c>
      <c r="B21" s="86" t="s">
        <v>44</v>
      </c>
      <c r="C21" s="110">
        <f>'Доходи сп.ф.'!D36</f>
        <v>5329.4</v>
      </c>
      <c r="D21" s="85">
        <f>'Доходи сп.ф.'!E36</f>
        <v>0</v>
      </c>
      <c r="E21" s="85">
        <v>0</v>
      </c>
      <c r="F21" s="110">
        <v>0</v>
      </c>
      <c r="G21" s="108">
        <f t="shared" si="0"/>
        <v>5329.4</v>
      </c>
      <c r="H21" s="22"/>
    </row>
    <row r="22" spans="1:8" ht="17.25" customHeight="1">
      <c r="A22" s="37" t="s">
        <v>40</v>
      </c>
      <c r="B22" s="86" t="s">
        <v>43</v>
      </c>
      <c r="C22" s="110">
        <f>'Доходи сп.ф.'!D37</f>
        <v>7279.65</v>
      </c>
      <c r="D22" s="85">
        <f>'Доходи сп.ф.'!E37</f>
        <v>0</v>
      </c>
      <c r="E22" s="85">
        <v>0</v>
      </c>
      <c r="F22" s="110">
        <v>0</v>
      </c>
      <c r="G22" s="108">
        <f t="shared" si="0"/>
        <v>7279.65</v>
      </c>
      <c r="H22" s="24"/>
    </row>
    <row r="23" spans="1:8" ht="65.25" customHeight="1" hidden="1">
      <c r="A23" s="37"/>
      <c r="B23" s="86" t="s">
        <v>47</v>
      </c>
      <c r="C23" s="110">
        <f>'Доходи сп.ф.'!D38</f>
        <v>0</v>
      </c>
      <c r="D23" s="85">
        <f>'Доходи сп.ф.'!E38</f>
        <v>0</v>
      </c>
      <c r="E23" s="85"/>
      <c r="F23" s="110">
        <v>0</v>
      </c>
      <c r="G23" s="108">
        <f t="shared" si="0"/>
        <v>0</v>
      </c>
      <c r="H23" s="22"/>
    </row>
    <row r="24" spans="1:8" ht="21" customHeight="1">
      <c r="A24" s="37" t="s">
        <v>39</v>
      </c>
      <c r="B24" s="86" t="s">
        <v>45</v>
      </c>
      <c r="C24" s="110">
        <f>'Доходи сп.ф.'!D39</f>
        <v>86.8</v>
      </c>
      <c r="D24" s="85">
        <f>'Доходи сп.ф.'!E39</f>
        <v>0</v>
      </c>
      <c r="E24" s="85">
        <v>0</v>
      </c>
      <c r="F24" s="110">
        <v>0</v>
      </c>
      <c r="G24" s="108">
        <f t="shared" si="0"/>
        <v>86.8</v>
      </c>
      <c r="H24" s="24"/>
    </row>
    <row r="25" spans="1:9" ht="16.5" customHeight="1" thickBot="1">
      <c r="A25" s="37"/>
      <c r="B25" s="87" t="s">
        <v>36</v>
      </c>
      <c r="C25" s="123">
        <f>'Доходи сп.ф.'!D42</f>
        <v>1</v>
      </c>
      <c r="D25" s="88">
        <f>'Доходи сп.ф.'!E42</f>
        <v>0</v>
      </c>
      <c r="E25" s="88">
        <v>0</v>
      </c>
      <c r="F25" s="123">
        <v>0</v>
      </c>
      <c r="G25" s="147">
        <f t="shared" si="0"/>
        <v>1</v>
      </c>
      <c r="H25" s="75"/>
      <c r="I25" s="111"/>
    </row>
    <row r="26" spans="1:8" ht="21" customHeight="1">
      <c r="A26" s="37"/>
      <c r="B26" s="223" t="s">
        <v>61</v>
      </c>
      <c r="C26" s="223" t="s">
        <v>62</v>
      </c>
      <c r="D26" s="223"/>
      <c r="E26" s="224">
        <v>129535.5</v>
      </c>
      <c r="F26" s="222">
        <v>86084.01</v>
      </c>
      <c r="G26" s="225"/>
      <c r="H26" s="74"/>
    </row>
    <row r="27" spans="1:9" ht="18" customHeight="1">
      <c r="A27" s="37"/>
      <c r="B27" s="226" t="s">
        <v>66</v>
      </c>
      <c r="C27" s="226" t="s">
        <v>62</v>
      </c>
      <c r="D27" s="226"/>
      <c r="E27" s="224">
        <v>595697.53</v>
      </c>
      <c r="F27" s="222">
        <f>47050+129482.48+252429.27+78700+221656.61+44462+266434.57</f>
        <v>1040214.9299999999</v>
      </c>
      <c r="G27" s="227"/>
      <c r="H27" s="41"/>
      <c r="I27" s="207" t="s">
        <v>128</v>
      </c>
    </row>
    <row r="28" spans="1:8" ht="21" customHeight="1">
      <c r="A28" s="37"/>
      <c r="B28" s="226" t="s">
        <v>67</v>
      </c>
      <c r="C28" s="226" t="s">
        <v>62</v>
      </c>
      <c r="D28" s="226"/>
      <c r="E28" s="227">
        <v>0</v>
      </c>
      <c r="F28" s="222">
        <v>0</v>
      </c>
      <c r="G28" s="227"/>
      <c r="H28" s="41"/>
    </row>
    <row r="29" spans="1:10" ht="21" customHeight="1">
      <c r="A29" s="37"/>
      <c r="B29" s="226" t="s">
        <v>114</v>
      </c>
      <c r="C29" s="226" t="s">
        <v>62</v>
      </c>
      <c r="D29" s="226"/>
      <c r="E29" s="227">
        <v>0</v>
      </c>
      <c r="F29" s="222">
        <v>0</v>
      </c>
      <c r="G29" s="227"/>
      <c r="H29" s="41"/>
      <c r="J29" s="211"/>
    </row>
    <row r="30" spans="1:10" ht="16.5" customHeight="1">
      <c r="A30" s="37"/>
      <c r="B30" s="228" t="s">
        <v>68</v>
      </c>
      <c r="C30" s="229" t="s">
        <v>62</v>
      </c>
      <c r="D30" s="226"/>
      <c r="E30" s="227">
        <v>0</v>
      </c>
      <c r="F30" s="222">
        <v>0</v>
      </c>
      <c r="G30" s="227"/>
      <c r="H30" s="41"/>
      <c r="J30" s="211"/>
    </row>
    <row r="31" spans="1:10" ht="23.25" customHeight="1">
      <c r="A31" s="37"/>
      <c r="B31" s="226" t="s">
        <v>69</v>
      </c>
      <c r="C31" s="226" t="s">
        <v>62</v>
      </c>
      <c r="D31" s="226"/>
      <c r="E31" s="230">
        <v>740290.9</v>
      </c>
      <c r="F31" s="222">
        <f>610415.43+0+91176+313777.54+146992</f>
        <v>1162360.97</v>
      </c>
      <c r="G31" s="227"/>
      <c r="H31" s="41"/>
      <c r="I31" s="129" t="s">
        <v>137</v>
      </c>
      <c r="J31" s="211"/>
    </row>
    <row r="32" spans="1:8" ht="27.75" customHeight="1">
      <c r="A32" s="37"/>
      <c r="B32" s="231" t="s">
        <v>70</v>
      </c>
      <c r="C32" s="226" t="s">
        <v>62</v>
      </c>
      <c r="D32" s="226"/>
      <c r="E32" s="230">
        <v>764610.19</v>
      </c>
      <c r="F32" s="222">
        <v>1816064.58</v>
      </c>
      <c r="G32" s="227"/>
      <c r="H32" s="41"/>
    </row>
    <row r="33" spans="1:8" ht="24" customHeight="1">
      <c r="A33" s="37"/>
      <c r="B33" s="231" t="s">
        <v>103</v>
      </c>
      <c r="C33" s="226" t="s">
        <v>62</v>
      </c>
      <c r="D33" s="226"/>
      <c r="E33" s="224">
        <v>6308</v>
      </c>
      <c r="F33" s="222">
        <v>104000</v>
      </c>
      <c r="G33" s="227"/>
      <c r="H33" s="41"/>
    </row>
    <row r="34" spans="1:9" ht="50.25" customHeight="1">
      <c r="A34" s="37"/>
      <c r="B34" s="226" t="s">
        <v>107</v>
      </c>
      <c r="C34" s="226" t="s">
        <v>62</v>
      </c>
      <c r="D34" s="226"/>
      <c r="E34" s="224">
        <v>589000</v>
      </c>
      <c r="F34" s="222">
        <v>3818740</v>
      </c>
      <c r="G34" s="227"/>
      <c r="H34" s="41"/>
      <c r="I34" s="208" t="s">
        <v>126</v>
      </c>
    </row>
    <row r="35" spans="1:9" ht="18.75" customHeight="1">
      <c r="A35" s="37"/>
      <c r="B35" s="231" t="s">
        <v>96</v>
      </c>
      <c r="C35" s="226" t="s">
        <v>62</v>
      </c>
      <c r="D35" s="226"/>
      <c r="E35" s="224">
        <v>566158</v>
      </c>
      <c r="F35" s="222">
        <f>90918.08</f>
        <v>90918.08</v>
      </c>
      <c r="G35" s="227"/>
      <c r="H35" s="41"/>
      <c r="I35" s="208" t="s">
        <v>127</v>
      </c>
    </row>
    <row r="36" spans="1:8" ht="22.5" customHeight="1">
      <c r="A36" s="37"/>
      <c r="B36" s="231" t="s">
        <v>76</v>
      </c>
      <c r="C36" s="226" t="s">
        <v>62</v>
      </c>
      <c r="D36" s="226"/>
      <c r="E36" s="224">
        <v>2092000</v>
      </c>
      <c r="F36" s="222">
        <v>0</v>
      </c>
      <c r="G36" s="227"/>
      <c r="H36" s="41"/>
    </row>
    <row r="37" spans="1:8" ht="18" customHeight="1">
      <c r="A37" s="37"/>
      <c r="B37" s="231" t="s">
        <v>77</v>
      </c>
      <c r="C37" s="226" t="s">
        <v>62</v>
      </c>
      <c r="D37" s="226"/>
      <c r="E37" s="224">
        <v>948836</v>
      </c>
      <c r="F37" s="222">
        <v>1594140.12</v>
      </c>
      <c r="G37" s="227"/>
      <c r="H37" s="41"/>
    </row>
    <row r="38" spans="1:8" ht="40.5" customHeight="1">
      <c r="A38" s="37"/>
      <c r="B38" s="231" t="s">
        <v>140</v>
      </c>
      <c r="C38" s="226"/>
      <c r="D38" s="226"/>
      <c r="E38" s="224"/>
      <c r="F38" s="222">
        <v>1464375.6</v>
      </c>
      <c r="G38" s="227"/>
      <c r="H38" s="41"/>
    </row>
    <row r="39" spans="1:8" ht="18" customHeight="1">
      <c r="A39" s="37"/>
      <c r="B39" s="226" t="s">
        <v>104</v>
      </c>
      <c r="C39" s="226" t="s">
        <v>62</v>
      </c>
      <c r="D39" s="226"/>
      <c r="E39" s="224">
        <v>99995</v>
      </c>
      <c r="F39" s="232">
        <v>0</v>
      </c>
      <c r="G39" s="227"/>
      <c r="H39" s="41"/>
    </row>
    <row r="40" spans="1:8" ht="18" customHeight="1">
      <c r="A40" s="37"/>
      <c r="B40" s="231" t="s">
        <v>100</v>
      </c>
      <c r="C40" s="226" t="s">
        <v>62</v>
      </c>
      <c r="D40" s="226"/>
      <c r="E40" s="224">
        <v>130000</v>
      </c>
      <c r="F40" s="232">
        <v>0</v>
      </c>
      <c r="G40" s="227"/>
      <c r="H40" s="41"/>
    </row>
    <row r="41" spans="1:8" ht="18.75" customHeight="1">
      <c r="A41" s="37"/>
      <c r="B41" s="228" t="s">
        <v>71</v>
      </c>
      <c r="C41" s="226" t="s">
        <v>62</v>
      </c>
      <c r="D41" s="226"/>
      <c r="E41" s="226">
        <v>99081.5</v>
      </c>
      <c r="F41" s="232">
        <v>0</v>
      </c>
      <c r="G41" s="227"/>
      <c r="H41" s="71"/>
    </row>
    <row r="42" spans="1:8" ht="18.75" customHeight="1">
      <c r="A42" s="37"/>
      <c r="B42" s="231" t="s">
        <v>106</v>
      </c>
      <c r="C42" s="226" t="s">
        <v>62</v>
      </c>
      <c r="D42" s="226"/>
      <c r="E42" s="226"/>
      <c r="F42" s="232">
        <v>156712.08</v>
      </c>
      <c r="G42" s="227"/>
      <c r="H42" s="106"/>
    </row>
    <row r="43" spans="1:10" ht="28.5" customHeight="1">
      <c r="A43" s="37"/>
      <c r="B43" s="228" t="s">
        <v>99</v>
      </c>
      <c r="C43" s="226" t="s">
        <v>62</v>
      </c>
      <c r="D43" s="226"/>
      <c r="E43" s="224">
        <v>1996000</v>
      </c>
      <c r="F43" s="232">
        <v>170000</v>
      </c>
      <c r="G43" s="227"/>
      <c r="H43" s="106"/>
      <c r="J43" s="46"/>
    </row>
    <row r="44" spans="1:11" ht="39" customHeight="1" thickBot="1">
      <c r="A44" s="53"/>
      <c r="B44" s="233" t="s">
        <v>102</v>
      </c>
      <c r="C44" s="226" t="s">
        <v>62</v>
      </c>
      <c r="D44" s="234"/>
      <c r="E44" s="227">
        <v>0</v>
      </c>
      <c r="F44" s="235">
        <v>0</v>
      </c>
      <c r="G44" s="234"/>
      <c r="H44" s="68"/>
      <c r="I44" s="130"/>
      <c r="J44" s="49"/>
      <c r="K44" s="49"/>
    </row>
    <row r="45" spans="1:12" ht="24" customHeight="1" thickBot="1">
      <c r="A45" s="72" t="s">
        <v>12</v>
      </c>
      <c r="B45" s="236" t="s">
        <v>63</v>
      </c>
      <c r="C45" s="236">
        <f>'Доходи сп.ф.'!D16</f>
        <v>5552361.15</v>
      </c>
      <c r="D45" s="237">
        <f>'Доходи сп.ф.'!E16</f>
        <v>2142679.58</v>
      </c>
      <c r="E45" s="238">
        <f>E26+E27+E28+E29+E30+E31+E32+E34+E36+E37+E41+E35+E39+E43+E40+E33</f>
        <v>8757512.620000001</v>
      </c>
      <c r="F45" s="238">
        <f>F26+F27+F28+F29+F30+F31+F32+F34+F36+F37+F41+F35+F39+F43+F40+F33+F42+F38</f>
        <v>11503610.37</v>
      </c>
      <c r="G45" s="238">
        <f>C45+D45-F45+'Доходи сп.ф.'!E15</f>
        <v>2495059.3600000013</v>
      </c>
      <c r="H45" s="80"/>
      <c r="I45" s="131" t="s">
        <v>116</v>
      </c>
      <c r="J45" s="130"/>
      <c r="K45" s="130"/>
      <c r="L45" s="46"/>
    </row>
    <row r="46" spans="1:9" ht="16.5" customHeight="1" thickBot="1">
      <c r="A46" s="38"/>
      <c r="B46" s="76" t="s">
        <v>75</v>
      </c>
      <c r="C46" s="76">
        <f>'Доходи сп.ф.'!D44</f>
        <v>0</v>
      </c>
      <c r="D46" s="76">
        <f>'Доходи сп.ф.'!E44</f>
        <v>0</v>
      </c>
      <c r="E46" s="76">
        <v>0</v>
      </c>
      <c r="F46" s="77">
        <v>0</v>
      </c>
      <c r="G46" s="78">
        <f>C46+D46-F46</f>
        <v>0</v>
      </c>
      <c r="H46" s="79"/>
      <c r="I46" s="2"/>
    </row>
    <row r="47" spans="1:12" ht="16.5" thickBot="1">
      <c r="A47" s="50" t="s">
        <v>8</v>
      </c>
      <c r="B47" s="81" t="s">
        <v>74</v>
      </c>
      <c r="C47" s="148">
        <f>C6+C7+C8+C10+C12+C15+C16+C17+C18+C19+C21+C22+C24+C25+C45+C46+C13+C14+C20</f>
        <v>6521106</v>
      </c>
      <c r="D47" s="148">
        <f>D6+D7+D8+D10+D12+D13+D14+D15+D16+D17+D18+D19+D21+D22+D24+D25+D45+D46</f>
        <v>4375251.890000001</v>
      </c>
      <c r="E47" s="148">
        <f>E6+E7+E8+E10+E12+E13+E14+E15+E16+E17+E18+E19+E21+E22+E24+E25+E45+E46</f>
        <v>11498793.82</v>
      </c>
      <c r="F47" s="148">
        <f>F6+F7+F8+F10+F12+F13+F14+F15+F16+F17+F18+F19+F21+F22+F24+F25+F45+F46</f>
        <v>13340027.34</v>
      </c>
      <c r="G47" s="148">
        <f>G6+G7+G8+G10+G12+G13+G14+G15+G16+G17+G18+G19+G21+G22+G24+G25+G45+G46</f>
        <v>3859804.920000001</v>
      </c>
      <c r="H47" s="19"/>
      <c r="K47" s="46"/>
      <c r="L47" s="46"/>
    </row>
    <row r="48" spans="1:8" ht="30" customHeight="1" hidden="1">
      <c r="A48" s="268" t="s">
        <v>19</v>
      </c>
      <c r="B48" s="269"/>
      <c r="C48" s="269"/>
      <c r="D48" s="269"/>
      <c r="E48" s="269"/>
      <c r="F48" s="269"/>
      <c r="G48" s="269"/>
      <c r="H48" s="269"/>
    </row>
    <row r="49" spans="1:8" ht="18.75" customHeight="1" hidden="1">
      <c r="A49" s="267" t="s">
        <v>20</v>
      </c>
      <c r="B49" s="267"/>
      <c r="C49" s="10"/>
      <c r="D49" s="10"/>
      <c r="E49" s="10"/>
      <c r="F49" s="267" t="s">
        <v>21</v>
      </c>
      <c r="G49" s="267"/>
      <c r="H49" s="9"/>
    </row>
    <row r="50" spans="1:8" ht="39" customHeight="1" hidden="1" thickBot="1">
      <c r="A50" s="67"/>
      <c r="B50" s="105" t="s">
        <v>97</v>
      </c>
      <c r="C50" s="97">
        <v>0</v>
      </c>
      <c r="D50" s="97">
        <v>0</v>
      </c>
      <c r="E50" s="97"/>
      <c r="F50" s="102">
        <v>0</v>
      </c>
      <c r="G50" s="97">
        <v>0</v>
      </c>
      <c r="H50" s="54"/>
    </row>
    <row r="51" spans="1:8" ht="9.75" customHeight="1">
      <c r="A51" s="67"/>
      <c r="B51" s="67"/>
      <c r="C51" s="10"/>
      <c r="D51" s="10"/>
      <c r="E51" s="10"/>
      <c r="F51" s="67"/>
      <c r="G51" s="67"/>
      <c r="H51" s="9"/>
    </row>
    <row r="52" spans="2:8" ht="15.75" customHeight="1">
      <c r="B52" t="s">
        <v>124</v>
      </c>
      <c r="E52" s="2"/>
      <c r="F52" t="s">
        <v>125</v>
      </c>
      <c r="H52" s="1"/>
    </row>
    <row r="53" ht="12.75">
      <c r="H53" s="1"/>
    </row>
    <row r="54" spans="4:8" ht="12.75">
      <c r="D54" s="94"/>
      <c r="E54" s="94"/>
      <c r="F54" s="46"/>
      <c r="H54" s="1"/>
    </row>
    <row r="55" spans="3:8" ht="12.75">
      <c r="C55" s="2"/>
      <c r="D55" s="95"/>
      <c r="E55" s="95"/>
      <c r="G55" s="2"/>
      <c r="H55" s="49"/>
    </row>
    <row r="56" spans="4:5" ht="12.75">
      <c r="D56" s="2"/>
      <c r="E56" s="2"/>
    </row>
    <row r="57" spans="3:8" ht="12.75">
      <c r="C57" s="2"/>
      <c r="H57" s="1"/>
    </row>
    <row r="58" spans="7:8" ht="12.75">
      <c r="G58" s="2"/>
      <c r="H58" s="49"/>
    </row>
  </sheetData>
  <sheetProtection/>
  <mergeCells count="6">
    <mergeCell ref="A2:G2"/>
    <mergeCell ref="F49:G49"/>
    <mergeCell ref="A49:B49"/>
    <mergeCell ref="A48:H48"/>
    <mergeCell ref="A5:F5"/>
    <mergeCell ref="A9:F9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Qwerty</cp:lastModifiedBy>
  <cp:lastPrinted>2017-02-01T08:39:27Z</cp:lastPrinted>
  <dcterms:created xsi:type="dcterms:W3CDTF">2005-02-17T12:47:23Z</dcterms:created>
  <dcterms:modified xsi:type="dcterms:W3CDTF">2017-02-01T08:40:48Z</dcterms:modified>
  <cp:category/>
  <cp:version/>
  <cp:contentType/>
  <cp:contentStatus/>
</cp:coreProperties>
</file>