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195" windowWidth="13125" windowHeight="11580" activeTab="1"/>
  </bookViews>
  <sheets>
    <sheet name="Доходи сп.ф." sheetId="1" r:id="rId1"/>
    <sheet name="Використ сп_ф" sheetId="2" r:id="rId2"/>
  </sheets>
  <definedNames>
    <definedName name="_xlnm.Print_Area" localSheetId="1">'Використ сп_ф'!$A$2:$H$51</definedName>
    <definedName name="_xlnm.Print_Area" localSheetId="0">'Доходи сп.ф.'!$A$2:$F$51</definedName>
  </definedNames>
  <calcPr fullCalcOnLoad="1"/>
</workbook>
</file>

<file path=xl/sharedStrings.xml><?xml version="1.0" encoding="utf-8"?>
<sst xmlns="http://schemas.openxmlformats.org/spreadsheetml/2006/main" count="190" uniqueCount="139">
  <si>
    <t>рахунок</t>
  </si>
  <si>
    <t>31523999800357     31529777800357</t>
  </si>
  <si>
    <t>31526888800357</t>
  </si>
  <si>
    <t>35427146357131</t>
  </si>
  <si>
    <t>35425148357131</t>
  </si>
  <si>
    <t>35423149357132</t>
  </si>
  <si>
    <t>35429002357132</t>
  </si>
  <si>
    <t>35422151357132</t>
  </si>
  <si>
    <t>Всього</t>
  </si>
  <si>
    <t>стаття  видатків</t>
  </si>
  <si>
    <t>Видатки на соціальний захист населення   КФК 09412</t>
  </si>
  <si>
    <t>Видатки на комунальне господарство та благоустрій міста    КФК 100203</t>
  </si>
  <si>
    <t xml:space="preserve"> </t>
  </si>
  <si>
    <t>Код бюджетної класифікації</t>
  </si>
  <si>
    <t>Назва показника</t>
  </si>
  <si>
    <t>Неподаткові надходження до спецфонду</t>
  </si>
  <si>
    <t xml:space="preserve">Податкові надходження до спецфонду всього </t>
  </si>
  <si>
    <t>Залишок на початок року</t>
  </si>
  <si>
    <t>Інші видатки  КФК 250404</t>
  </si>
  <si>
    <t>Видатки спеціального фонду міського бюджету здійснювались відповідно до Положення "Про власні надходження Боярської міської ради та напрямки їх використання на 2004 рік." затвердж. Рішенням ХХХІІ сесії ІУ скликання  №32/662</t>
  </si>
  <si>
    <t xml:space="preserve">Головний контролер-ревізор </t>
  </si>
  <si>
    <t>/Пшенична Л.В./</t>
  </si>
  <si>
    <t>010116</t>
  </si>
  <si>
    <t>090412</t>
  </si>
  <si>
    <t>х</t>
  </si>
  <si>
    <t>Інші джерела власних надходжень (благодійні внески,  кошти за призначенням,  і т.д.) ВСЬОГО</t>
  </si>
  <si>
    <t>Платні послуги</t>
  </si>
  <si>
    <t>транспорт всього</t>
  </si>
  <si>
    <t>Культура 110502</t>
  </si>
  <si>
    <t>35425006357132</t>
  </si>
  <si>
    <t>Примітка</t>
  </si>
  <si>
    <t>% виконання до річного плану</t>
  </si>
  <si>
    <t>Плата за  послуги які надаються бюджетними установами (будинок культури)</t>
  </si>
  <si>
    <t>Органи місцевого самоврядування (наджодження від орендної плати,)   КФК   010116</t>
  </si>
  <si>
    <t>35424007357132</t>
  </si>
  <si>
    <t>070101</t>
  </si>
  <si>
    <t>видання газети</t>
  </si>
  <si>
    <t>Надходженя коштів від відшкодування втрат с/г і лісогосп. виробництва</t>
  </si>
  <si>
    <t>31529777800357</t>
  </si>
  <si>
    <t>35426146357132</t>
  </si>
  <si>
    <t>35424148357132</t>
  </si>
  <si>
    <t>35425147357132</t>
  </si>
  <si>
    <t>35423150357132</t>
  </si>
  <si>
    <t>теплові мережі 100201</t>
  </si>
  <si>
    <t>кап. Ремонт житлового фонду 100102</t>
  </si>
  <si>
    <t>водозабезпечення 100202</t>
  </si>
  <si>
    <t>Видатки на впроваждення засобів обліку втрат та регулювання споживання води та теплової енергії (державна субвенція)</t>
  </si>
  <si>
    <t>Видатки на впроваждення засобів обліку втрат та регулювання споживання води та теплової енергії (державна субвенція)   100208</t>
  </si>
  <si>
    <t>ДНЗ міста (рахунок міськради)</t>
  </si>
  <si>
    <t>ЗАГС(КФК 010116 плата за урочисту реєстрацію)</t>
  </si>
  <si>
    <t>Плата за  послуги які надаються бюджетними установами (ЗАГС)</t>
  </si>
  <si>
    <t>Цільовий фонд</t>
  </si>
  <si>
    <t>Органи місцевого самоврядування  (добровільні внески, кошти за призначенням)      КФК   010116</t>
  </si>
  <si>
    <t>ДНЗ міста (добровільні внески)</t>
  </si>
  <si>
    <t>Плата за  послуги які надаються бюджетними установами (виконком)</t>
  </si>
  <si>
    <t>Податок з власників наземних транспортних засобів та інших самохідних машин і механізмів (з громадян)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</si>
  <si>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</si>
  <si>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 xml:space="preserve">   31030000</t>
  </si>
  <si>
    <t>Кошти від відчуження майна, що належить Автономній Республіці Крим та майна, що перебуває в комунальній власності </t>
  </si>
  <si>
    <t>бюджет розвитку всього</t>
  </si>
  <si>
    <t>екологічний податок всього</t>
  </si>
  <si>
    <t>Б.Р. виконком</t>
  </si>
  <si>
    <t>*</t>
  </si>
  <si>
    <t>Бюджет розвитку всього</t>
  </si>
  <si>
    <t>За рахунок податкових надходженнь до спеціального фонду</t>
  </si>
  <si>
    <t>За рахунок неподаткових надходженнь до спеціального фонду</t>
  </si>
  <si>
    <t>Б.Р.  ДНЗ</t>
  </si>
  <si>
    <t>Б.Р. НВО</t>
  </si>
  <si>
    <t>Б.Р. Культура 110502</t>
  </si>
  <si>
    <t>Б.Р.Капітальні вкладення    150101</t>
  </si>
  <si>
    <t>Б.Р. кап. ремонт житлового фонду 100102</t>
  </si>
  <si>
    <t xml:space="preserve">Інші видатки БР КФК 250404 </t>
  </si>
  <si>
    <t>передача із загального фонду до спеціального субвнції з держбюджету на соціально-економічний розвиток</t>
  </si>
  <si>
    <t xml:space="preserve">в т. ч. субвенції з держбюджету </t>
  </si>
  <si>
    <t>Видатки всього</t>
  </si>
  <si>
    <t>Цільовий фонд     (240900)</t>
  </si>
  <si>
    <t>Б.Р.водозабезпечення 100202</t>
  </si>
  <si>
    <t>Б.Р.Благоустрій 100203</t>
  </si>
  <si>
    <t>Плата за  послуги які надаються бюджетними установами(в т.ч.  батьківська плата за харчування дітей в дошкільних дитячих закладах, орендна плата)</t>
  </si>
  <si>
    <t>ДНЗ міста (залишок  на рахунку міськради до 2008 року)</t>
  </si>
  <si>
    <t>соцзахист(залишок  на рахунку міськради до 2008 року)</t>
  </si>
  <si>
    <t>Виконком  (залишок  на рахунку міськради до 2008 року)</t>
  </si>
  <si>
    <t>культура(залишок  на рахунку міськради до 2008 року)</t>
  </si>
  <si>
    <t>кап. Ремонт житлового фонду(залишок  на рахунку міськради до 2008 року)</t>
  </si>
  <si>
    <t>теплові мережі(залишок  на рахунку міськради до 2008 року)</t>
  </si>
  <si>
    <t>водозабезпечення(залишок  на рахунку міськради до 2008 року)</t>
  </si>
  <si>
    <t xml:space="preserve">благоустрій100203(залишок  на рахунку міськради до 2008 року) </t>
  </si>
  <si>
    <t>Культура 110502(залишок  на рахунку міськради до 2008 року)</t>
  </si>
  <si>
    <t>видання газети(залишок  на рахунку міськради до 2008 року)</t>
  </si>
  <si>
    <t>інші надходження(залишок  на рахунку міськради до 2008 року)</t>
  </si>
  <si>
    <t>Будинок культури (платні послуги)   КФК 110204</t>
  </si>
  <si>
    <t>Дошкільні заклади освіти                                                           (інші джерела власних надходжень)  КФК  070101</t>
  </si>
  <si>
    <t>ДНЗ (благодійні внески)  КФК  070101</t>
  </si>
  <si>
    <t>Кошти на ремонт доріг  КФК 170703(в т.ч. субвенгція з держбюджету на ремонт доріг)</t>
  </si>
  <si>
    <t>Пайові внески на розвиток інфраструктури міста</t>
  </si>
  <si>
    <t xml:space="preserve"> кошти державної субвенції, передані із загального фонду до спеціального</t>
  </si>
  <si>
    <t>Кошти на рекультивацію, міліорацію земель КФК 160101</t>
  </si>
  <si>
    <t>Передача із загального фонду до спеціального субвнції з держбюджету на соціально-економічний розвиток</t>
  </si>
  <si>
    <t>Б.Р. теплові мережі 100201</t>
  </si>
  <si>
    <t>в т.ч. за рахунок субвенцій з держбюджету, передані з загального фонду до спеціального</t>
  </si>
  <si>
    <t>Кошти від продажу земельних ділянок несільськогосподарського призначення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</si>
  <si>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Капітальні трансферти до бюджетів вищого рівня  250380</t>
  </si>
  <si>
    <t xml:space="preserve">БОК 100400 </t>
  </si>
  <si>
    <t>залишок  СП Фонда</t>
  </si>
  <si>
    <t>в т.ч. видатки за рахунок субвенції з держ бюджету на соц-екон. розвиток</t>
  </si>
  <si>
    <t>Б.Р. Будинок культури 110204</t>
  </si>
  <si>
    <t>Б.Р.  БК  бібліотеки 110201</t>
  </si>
  <si>
    <t>Профінансовано за  2014 рік</t>
  </si>
  <si>
    <t>Б.Р.Землеустрій 160101</t>
  </si>
  <si>
    <t>Б.Р. Внески органів влади в статутні фонди субєктів підприємницької діяльності180409</t>
  </si>
  <si>
    <t>Кошти, що передаються із загального фонду бюджету до бюджету розвитку (спеціального фонду)</t>
  </si>
  <si>
    <t>208400, 602400</t>
  </si>
  <si>
    <t>Дошкільні заклади освіти (платні послуги)КФК  070101</t>
  </si>
  <si>
    <t>перерах коштів в дохід бюдж (виписка  від 29.12.2014</t>
  </si>
  <si>
    <t>бюджет розвитку (надходження)</t>
  </si>
  <si>
    <t xml:space="preserve">Інші субвенції </t>
  </si>
  <si>
    <t>Б Р.   130112</t>
  </si>
  <si>
    <t>Кошти на природоохоронні заходи      КФК   240604</t>
  </si>
  <si>
    <r>
      <t>ДНЗ та БК-227590,2</t>
    </r>
    <r>
      <rPr>
        <sz val="10"/>
        <rFont val="Arial Cyr"/>
        <family val="0"/>
      </rPr>
      <t>,</t>
    </r>
    <r>
      <rPr>
        <sz val="10"/>
        <color indexed="10"/>
        <rFont val="Arial Cyr"/>
        <family val="0"/>
      </rPr>
      <t>жек-2528251,45</t>
    </r>
    <r>
      <rPr>
        <sz val="10"/>
        <rFont val="Arial Cyr"/>
        <family val="0"/>
      </rPr>
      <t xml:space="preserve">, </t>
    </r>
    <r>
      <rPr>
        <sz val="10"/>
        <color indexed="10"/>
        <rFont val="Arial Cyr"/>
        <family val="0"/>
      </rPr>
      <t>водок-200000, вик 62130</t>
    </r>
  </si>
  <si>
    <t>залиш з врах передачі</t>
  </si>
  <si>
    <t>План на 2016 рік</t>
  </si>
  <si>
    <t>Залишок на початок 2016 року</t>
  </si>
  <si>
    <t>Всього надходжень за 2016 рік (без врахування субвенції з районного бюджету)</t>
  </si>
  <si>
    <t>Всього надходжень за  2016 рік (з врахуванням субвенції з районного бюджету)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</si>
  <si>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</si>
  <si>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</si>
  <si>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</si>
  <si>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</si>
  <si>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Начальник відділу фінансів, економічного розвитку та торгівлі </t>
  </si>
  <si>
    <t>Н.І.Мусієнко</t>
  </si>
  <si>
    <t>внести з 2,4ок</t>
  </si>
  <si>
    <t>кап придб, кап рем,буд, рек,</t>
  </si>
  <si>
    <t>3210- всі КП</t>
  </si>
  <si>
    <t>070101 кап рем, придб</t>
  </si>
  <si>
    <t>Видатки спеціального фонду міського бюджету м.Боярка за 1 півріччя 2016 р</t>
  </si>
  <si>
    <t>Надходження за 1 півріччя 2016 р</t>
  </si>
  <si>
    <t>Касові видатки за 1 півріччя  кв 2016 р</t>
  </si>
  <si>
    <t>Фактичні надходження за 1 півріччя 2016 р</t>
  </si>
  <si>
    <t>Доходи спеціального фонду міського бюджету м.Боярка за 1 півріччя 2016 р.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</si>
</sst>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%"/>
    <numFmt numFmtId="190" formatCode="0.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\ &quot;грн.&quot;"/>
  </numFmts>
  <fonts count="57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i/>
      <sz val="12"/>
      <name val="Arial Cyr"/>
      <family val="2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i/>
      <sz val="10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b/>
      <i/>
      <sz val="12"/>
      <name val="Arial"/>
      <family val="2"/>
    </font>
    <font>
      <b/>
      <i/>
      <sz val="14"/>
      <name val="Times New Roman Cyr"/>
      <family val="1"/>
    </font>
    <font>
      <b/>
      <sz val="14"/>
      <name val="Times New Roman Cyr"/>
      <family val="1"/>
    </font>
    <font>
      <b/>
      <sz val="14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b/>
      <i/>
      <sz val="10"/>
      <name val="Arial Cyr"/>
      <family val="0"/>
    </font>
    <font>
      <b/>
      <sz val="11"/>
      <name val="Arial Cyr"/>
      <family val="0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b/>
      <i/>
      <sz val="14"/>
      <color indexed="10"/>
      <name val="Times New Roman Cyr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b/>
      <i/>
      <sz val="12"/>
      <name val="Times New Roman"/>
      <family val="1"/>
    </font>
    <font>
      <sz val="8"/>
      <name val="Arial"/>
      <family val="2"/>
    </font>
    <font>
      <sz val="10"/>
      <color indexed="9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 Cyr"/>
      <family val="0"/>
    </font>
    <font>
      <b/>
      <i/>
      <sz val="11"/>
      <name val="Times New Roman Cyr"/>
      <family val="0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 Cyr"/>
      <family val="0"/>
    </font>
    <font>
      <b/>
      <sz val="16"/>
      <name val="Arial Cyr"/>
      <family val="0"/>
    </font>
    <font>
      <i/>
      <sz val="10"/>
      <color indexed="10"/>
      <name val="Arial Cyr"/>
      <family val="0"/>
    </font>
    <font>
      <sz val="10"/>
      <color indexed="63"/>
      <name val="Arial"/>
      <family val="2"/>
    </font>
    <font>
      <sz val="8"/>
      <color indexed="63"/>
      <name val="Arial"/>
      <family val="2"/>
    </font>
    <font>
      <i/>
      <sz val="12"/>
      <name val="Times New Roman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2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1" fillId="3" borderId="1" applyNumberFormat="0" applyAlignment="0" applyProtection="0"/>
    <xf numFmtId="0" fontId="42" fillId="9" borderId="2" applyNumberFormat="0" applyAlignment="0" applyProtection="0"/>
    <xf numFmtId="0" fontId="43" fillId="9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4" borderId="7" applyNumberFormat="0" applyAlignment="0" applyProtection="0"/>
    <xf numFmtId="0" fontId="49" fillId="0" borderId="0" applyNumberFormat="0" applyFill="0" applyBorder="0" applyAlignment="0" applyProtection="0"/>
    <xf numFmtId="0" fontId="50" fillId="10" borderId="0" applyNumberFormat="0" applyBorder="0" applyAlignment="0" applyProtection="0"/>
    <xf numFmtId="0" fontId="4" fillId="0" borderId="0">
      <alignment/>
      <protection/>
    </xf>
    <xf numFmtId="0" fontId="19" fillId="0" borderId="0" applyNumberFormat="0" applyFill="0" applyBorder="0" applyAlignment="0" applyProtection="0"/>
    <xf numFmtId="0" fontId="51" fillId="1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7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88" fontId="0" fillId="0" borderId="0" xfId="0" applyNumberForma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89" fontId="7" fillId="0" borderId="11" xfId="0" applyNumberFormat="1" applyFont="1" applyBorder="1" applyAlignment="1">
      <alignment horizontal="center" vertical="center" wrapText="1"/>
    </xf>
    <xf numFmtId="189" fontId="0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15" fillId="0" borderId="0" xfId="0" applyFont="1" applyAlignment="1">
      <alignment/>
    </xf>
    <xf numFmtId="0" fontId="0" fillId="4" borderId="10" xfId="0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89" fontId="16" fillId="0" borderId="11" xfId="0" applyNumberFormat="1" applyFont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4" borderId="13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 wrapText="1"/>
    </xf>
    <xf numFmtId="188" fontId="7" fillId="18" borderId="11" xfId="0" applyNumberFormat="1" applyFont="1" applyFill="1" applyBorder="1" applyAlignment="1">
      <alignment horizontal="center" vertical="center" wrapText="1"/>
    </xf>
    <xf numFmtId="0" fontId="7" fillId="18" borderId="13" xfId="0" applyFont="1" applyFill="1" applyBorder="1" applyAlignment="1">
      <alignment horizontal="left" vertical="center" wrapText="1"/>
    </xf>
    <xf numFmtId="2" fontId="0" fillId="0" borderId="20" xfId="0" applyNumberFormat="1" applyFill="1" applyBorder="1" applyAlignment="1">
      <alignment horizontal="center" vertical="center" wrapText="1"/>
    </xf>
    <xf numFmtId="2" fontId="7" fillId="18" borderId="11" xfId="0" applyNumberFormat="1" applyFont="1" applyFill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 wrapText="1"/>
    </xf>
    <xf numFmtId="0" fontId="0" fillId="18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20" xfId="0" applyNumberFormat="1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22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188" fontId="0" fillId="0" borderId="25" xfId="0" applyNumberFormat="1" applyFill="1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top"/>
    </xf>
    <xf numFmtId="0" fontId="20" fillId="0" borderId="14" xfId="53" applyNumberFormat="1" applyFont="1" applyBorder="1" applyAlignment="1" applyProtection="1">
      <alignment horizontal="center" vertical="center"/>
      <protection locked="0"/>
    </xf>
    <xf numFmtId="0" fontId="11" fillId="0" borderId="15" xfId="53" applyNumberFormat="1" applyFont="1" applyBorder="1" applyAlignment="1" applyProtection="1">
      <alignment horizontal="center" vertical="center" wrapText="1"/>
      <protection locked="0"/>
    </xf>
    <xf numFmtId="0" fontId="22" fillId="0" borderId="20" xfId="0" applyFont="1" applyBorder="1" applyAlignment="1">
      <alignment horizontal="left" vertical="top"/>
    </xf>
    <xf numFmtId="0" fontId="11" fillId="0" borderId="14" xfId="53" applyNumberFormat="1" applyFont="1" applyBorder="1" applyAlignment="1" applyProtection="1">
      <alignment horizontal="center" vertical="center"/>
      <protection locked="0"/>
    </xf>
    <xf numFmtId="0" fontId="11" fillId="0" borderId="15" xfId="53" applyNumberFormat="1" applyFont="1" applyBorder="1" applyAlignment="1" applyProtection="1">
      <alignment horizontal="center" vertical="center" wrapText="1"/>
      <protection locked="0"/>
    </xf>
    <xf numFmtId="2" fontId="10" fillId="0" borderId="15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2" fontId="7" fillId="18" borderId="1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18" borderId="27" xfId="0" applyFill="1" applyBorder="1" applyAlignment="1">
      <alignment horizontal="center" vertical="center" wrapText="1"/>
    </xf>
    <xf numFmtId="188" fontId="0" fillId="18" borderId="25" xfId="0" applyNumberFormat="1" applyFill="1" applyBorder="1" applyAlignment="1">
      <alignment horizontal="center" vertical="center" wrapText="1"/>
    </xf>
    <xf numFmtId="0" fontId="0" fillId="18" borderId="28" xfId="0" applyFill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189" fontId="3" fillId="0" borderId="30" xfId="0" applyNumberFormat="1" applyFont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left" vertical="center" wrapText="1"/>
    </xf>
    <xf numFmtId="0" fontId="0" fillId="0" borderId="31" xfId="0" applyFill="1" applyBorder="1" applyAlignment="1">
      <alignment horizontal="center"/>
    </xf>
    <xf numFmtId="0" fontId="2" fillId="0" borderId="32" xfId="0" applyFont="1" applyBorder="1" applyAlignment="1">
      <alignment horizontal="left" vertical="center" wrapText="1"/>
    </xf>
    <xf numFmtId="0" fontId="7" fillId="18" borderId="30" xfId="0" applyFont="1" applyFill="1" applyBorder="1" applyAlignment="1">
      <alignment horizontal="center" vertical="center" wrapText="1"/>
    </xf>
    <xf numFmtId="188" fontId="7" fillId="18" borderId="30" xfId="0" applyNumberFormat="1" applyFont="1" applyFill="1" applyBorder="1" applyAlignment="1">
      <alignment horizontal="center" vertical="center" wrapText="1"/>
    </xf>
    <xf numFmtId="0" fontId="7" fillId="18" borderId="33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 wrapText="1"/>
    </xf>
    <xf numFmtId="2" fontId="0" fillId="0" borderId="30" xfId="0" applyNumberFormat="1" applyFont="1" applyFill="1" applyBorder="1" applyAlignment="1">
      <alignment horizontal="center" vertical="center" wrapText="1"/>
    </xf>
    <xf numFmtId="188" fontId="0" fillId="4" borderId="30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left" vertical="center" wrapText="1"/>
    </xf>
    <xf numFmtId="0" fontId="1" fillId="18" borderId="15" xfId="0" applyFont="1" applyFill="1" applyBorder="1" applyAlignment="1">
      <alignment horizontal="center" vertical="center" wrapText="1"/>
    </xf>
    <xf numFmtId="2" fontId="1" fillId="18" borderId="15" xfId="0" applyNumberFormat="1" applyFont="1" applyFill="1" applyBorder="1" applyAlignment="1">
      <alignment horizontal="center" vertical="center" wrapText="1"/>
    </xf>
    <xf numFmtId="0" fontId="1" fillId="18" borderId="16" xfId="0" applyFont="1" applyFill="1" applyBorder="1" applyAlignment="1">
      <alignment horizontal="left" vertical="center" wrapText="1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17" borderId="11" xfId="0" applyFill="1" applyBorder="1" applyAlignment="1">
      <alignment horizontal="center" vertical="center" wrapText="1"/>
    </xf>
    <xf numFmtId="2" fontId="0" fillId="17" borderId="11" xfId="0" applyNumberFormat="1" applyFont="1" applyFill="1" applyBorder="1" applyAlignment="1">
      <alignment horizontal="center" vertical="center" wrapText="1"/>
    </xf>
    <xf numFmtId="0" fontId="0" fillId="17" borderId="11" xfId="0" applyFont="1" applyFill="1" applyBorder="1" applyAlignment="1">
      <alignment horizontal="center" vertical="center" wrapText="1"/>
    </xf>
    <xf numFmtId="0" fontId="0" fillId="17" borderId="36" xfId="0" applyFont="1" applyFill="1" applyBorder="1" applyAlignment="1">
      <alignment horizontal="center" vertical="center" wrapText="1"/>
    </xf>
    <xf numFmtId="2" fontId="0" fillId="17" borderId="36" xfId="0" applyNumberFormat="1" applyFont="1" applyFill="1" applyBorder="1" applyAlignment="1">
      <alignment horizontal="center" vertical="center" wrapText="1"/>
    </xf>
    <xf numFmtId="49" fontId="0" fillId="17" borderId="11" xfId="0" applyNumberFormat="1" applyFill="1" applyBorder="1" applyAlignment="1">
      <alignment horizontal="center" vertical="center" wrapText="1"/>
    </xf>
    <xf numFmtId="189" fontId="0" fillId="17" borderId="11" xfId="0" applyNumberFormat="1" applyFont="1" applyFill="1" applyBorder="1" applyAlignment="1">
      <alignment horizontal="center" vertical="center" wrapText="1"/>
    </xf>
    <xf numFmtId="0" fontId="1" fillId="17" borderId="30" xfId="0" applyFont="1" applyFill="1" applyBorder="1" applyAlignment="1">
      <alignment horizontal="center" vertical="center" wrapText="1"/>
    </xf>
    <xf numFmtId="9" fontId="10" fillId="0" borderId="16" xfId="58" applyFont="1" applyBorder="1" applyAlignment="1">
      <alignment horizontal="center" vertical="center"/>
    </xf>
    <xf numFmtId="189" fontId="3" fillId="0" borderId="2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0" fontId="25" fillId="0" borderId="20" xfId="0" applyFont="1" applyBorder="1" applyAlignment="1">
      <alignment wrapText="1"/>
    </xf>
    <xf numFmtId="188" fontId="26" fillId="0" borderId="25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wrapText="1"/>
    </xf>
    <xf numFmtId="0" fontId="27" fillId="0" borderId="11" xfId="0" applyFont="1" applyBorder="1" applyAlignment="1">
      <alignment wrapText="1"/>
    </xf>
    <xf numFmtId="0" fontId="29" fillId="17" borderId="11" xfId="0" applyFont="1" applyFill="1" applyBorder="1" applyAlignment="1">
      <alignment horizontal="center" vertical="center" wrapText="1"/>
    </xf>
    <xf numFmtId="0" fontId="29" fillId="17" borderId="30" xfId="0" applyFont="1" applyFill="1" applyBorder="1" applyAlignment="1">
      <alignment horizontal="center" vertical="center" wrapText="1"/>
    </xf>
    <xf numFmtId="188" fontId="0" fillId="0" borderId="25" xfId="0" applyNumberFormat="1" applyFont="1" applyFill="1" applyBorder="1" applyAlignment="1">
      <alignment horizontal="center" vertical="center" wrapText="1"/>
    </xf>
    <xf numFmtId="189" fontId="3" fillId="0" borderId="37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top"/>
    </xf>
    <xf numFmtId="0" fontId="11" fillId="0" borderId="16" xfId="53" applyNumberFormat="1" applyFont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>
      <alignment horizontal="left" vertical="center" wrapText="1"/>
    </xf>
    <xf numFmtId="0" fontId="7" fillId="18" borderId="38" xfId="0" applyFont="1" applyFill="1" applyBorder="1" applyAlignment="1">
      <alignment horizontal="left" vertical="center" wrapText="1"/>
    </xf>
    <xf numFmtId="188" fontId="0" fillId="0" borderId="0" xfId="0" applyNumberFormat="1" applyAlignment="1">
      <alignment horizontal="right"/>
    </xf>
    <xf numFmtId="2" fontId="0" fillId="4" borderId="11" xfId="0" applyNumberFormat="1" applyFont="1" applyFill="1" applyBorder="1" applyAlignment="1">
      <alignment horizontal="center" vertical="center" wrapText="1"/>
    </xf>
    <xf numFmtId="9" fontId="9" fillId="19" borderId="16" xfId="58" applyFont="1" applyFill="1" applyBorder="1" applyAlignment="1">
      <alignment horizontal="center" vertical="center" wrapText="1"/>
    </xf>
    <xf numFmtId="2" fontId="0" fillId="17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9" fillId="0" borderId="11" xfId="0" applyNumberFormat="1" applyFont="1" applyFill="1" applyBorder="1" applyAlignment="1">
      <alignment horizontal="center" vertical="center" wrapText="1"/>
    </xf>
    <xf numFmtId="2" fontId="0" fillId="18" borderId="1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2" fontId="0" fillId="17" borderId="20" xfId="0" applyNumberFormat="1" applyFont="1" applyFill="1" applyBorder="1" applyAlignment="1">
      <alignment horizontal="center" vertical="center" wrapText="1"/>
    </xf>
    <xf numFmtId="2" fontId="9" fillId="4" borderId="11" xfId="0" applyNumberFormat="1" applyFont="1" applyFill="1" applyBorder="1" applyAlignment="1">
      <alignment horizontal="center" vertical="center" wrapText="1"/>
    </xf>
    <xf numFmtId="2" fontId="0" fillId="4" borderId="11" xfId="0" applyNumberFormat="1" applyFont="1" applyFill="1" applyBorder="1" applyAlignment="1">
      <alignment horizontal="center" vertical="center" wrapText="1"/>
    </xf>
    <xf numFmtId="2" fontId="9" fillId="4" borderId="20" xfId="0" applyNumberFormat="1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2" fontId="10" fillId="0" borderId="39" xfId="0" applyNumberFormat="1" applyFont="1" applyBorder="1" applyAlignment="1">
      <alignment horizontal="center" vertical="center"/>
    </xf>
    <xf numFmtId="2" fontId="10" fillId="4" borderId="15" xfId="0" applyNumberFormat="1" applyFont="1" applyFill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2" fontId="0" fillId="17" borderId="36" xfId="0" applyNumberFormat="1" applyFont="1" applyFill="1" applyBorder="1" applyAlignment="1">
      <alignment horizontal="center" vertical="center" wrapText="1"/>
    </xf>
    <xf numFmtId="0" fontId="0" fillId="19" borderId="0" xfId="0" applyFill="1" applyAlignment="1">
      <alignment/>
    </xf>
    <xf numFmtId="2" fontId="1" fillId="18" borderId="15" xfId="0" applyNumberFormat="1" applyFont="1" applyFill="1" applyBorder="1" applyAlignment="1">
      <alignment horizontal="center" vertical="center" wrapText="1"/>
    </xf>
    <xf numFmtId="2" fontId="0" fillId="4" borderId="11" xfId="0" applyNumberFormat="1" applyFont="1" applyFill="1" applyBorder="1" applyAlignment="1">
      <alignment horizontal="center" vertical="center" wrapText="1"/>
    </xf>
    <xf numFmtId="2" fontId="0" fillId="17" borderId="11" xfId="0" applyNumberFormat="1" applyFont="1" applyFill="1" applyBorder="1" applyAlignment="1">
      <alignment horizontal="center" vertical="center" wrapText="1"/>
    </xf>
    <xf numFmtId="2" fontId="0" fillId="17" borderId="11" xfId="0" applyNumberFormat="1" applyFont="1" applyFill="1" applyBorder="1" applyAlignment="1">
      <alignment horizontal="center"/>
    </xf>
    <xf numFmtId="189" fontId="3" fillId="0" borderId="11" xfId="0" applyNumberFormat="1" applyFont="1" applyBorder="1" applyAlignment="1">
      <alignment horizontal="center" vertical="center" wrapText="1"/>
    </xf>
    <xf numFmtId="2" fontId="0" fillId="4" borderId="11" xfId="0" applyNumberFormat="1" applyFont="1" applyFill="1" applyBorder="1" applyAlignment="1">
      <alignment horizontal="center"/>
    </xf>
    <xf numFmtId="0" fontId="24" fillId="0" borderId="20" xfId="0" applyFont="1" applyBorder="1" applyAlignment="1">
      <alignment horizontal="left" vertical="top"/>
    </xf>
    <xf numFmtId="0" fontId="32" fillId="0" borderId="37" xfId="0" applyFont="1" applyBorder="1" applyAlignment="1">
      <alignment wrapText="1"/>
    </xf>
    <xf numFmtId="2" fontId="10" fillId="4" borderId="4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33" fillId="0" borderId="0" xfId="0" applyFont="1" applyAlignment="1">
      <alignment horizontal="center" wrapText="1"/>
    </xf>
    <xf numFmtId="188" fontId="0" fillId="0" borderId="0" xfId="0" applyNumberFormat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center" vertical="center"/>
    </xf>
    <xf numFmtId="2" fontId="23" fillId="0" borderId="20" xfId="0" applyNumberFormat="1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 wrapText="1"/>
    </xf>
    <xf numFmtId="2" fontId="23" fillId="0" borderId="25" xfId="0" applyNumberFormat="1" applyFont="1" applyBorder="1" applyAlignment="1">
      <alignment horizontal="center" vertical="center"/>
    </xf>
    <xf numFmtId="2" fontId="33" fillId="4" borderId="11" xfId="0" applyNumberFormat="1" applyFont="1" applyFill="1" applyBorder="1" applyAlignment="1">
      <alignment horizontal="center" vertical="center" wrapText="1"/>
    </xf>
    <xf numFmtId="2" fontId="23" fillId="19" borderId="20" xfId="0" applyNumberFormat="1" applyFont="1" applyFill="1" applyBorder="1" applyAlignment="1">
      <alignment horizontal="center" vertical="center"/>
    </xf>
    <xf numFmtId="2" fontId="23" fillId="19" borderId="41" xfId="0" applyNumberFormat="1" applyFont="1" applyFill="1" applyBorder="1" applyAlignment="1">
      <alignment horizontal="center" vertical="center"/>
    </xf>
    <xf numFmtId="2" fontId="10" fillId="4" borderId="11" xfId="0" applyNumberFormat="1" applyFont="1" applyFill="1" applyBorder="1" applyAlignment="1">
      <alignment horizontal="center" vertical="center"/>
    </xf>
    <xf numFmtId="9" fontId="10" fillId="0" borderId="11" xfId="58" applyFont="1" applyBorder="1" applyAlignment="1">
      <alignment horizontal="center" vertical="center"/>
    </xf>
    <xf numFmtId="0" fontId="22" fillId="0" borderId="30" xfId="0" applyFont="1" applyBorder="1" applyAlignment="1">
      <alignment horizontal="left" vertical="top"/>
    </xf>
    <xf numFmtId="2" fontId="10" fillId="0" borderId="30" xfId="0" applyNumberFormat="1" applyFont="1" applyBorder="1" applyAlignment="1">
      <alignment horizontal="center" vertical="center"/>
    </xf>
    <xf numFmtId="2" fontId="23" fillId="0" borderId="30" xfId="0" applyNumberFormat="1" applyFont="1" applyFill="1" applyBorder="1" applyAlignment="1">
      <alignment horizontal="center" vertical="center"/>
    </xf>
    <xf numFmtId="9" fontId="10" fillId="0" borderId="30" xfId="58" applyFont="1" applyBorder="1" applyAlignment="1">
      <alignment horizontal="center" vertical="center"/>
    </xf>
    <xf numFmtId="2" fontId="23" fillId="4" borderId="20" xfId="0" applyNumberFormat="1" applyFont="1" applyFill="1" applyBorder="1" applyAlignment="1">
      <alignment horizontal="center" vertical="center"/>
    </xf>
    <xf numFmtId="2" fontId="23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4" fillId="0" borderId="0" xfId="0" applyFont="1" applyFill="1" applyAlignment="1">
      <alignment horizontal="center"/>
    </xf>
    <xf numFmtId="2" fontId="0" fillId="0" borderId="30" xfId="0" applyNumberFormat="1" applyFont="1" applyFill="1" applyBorder="1" applyAlignment="1">
      <alignment horizontal="center" vertical="center" wrapText="1"/>
    </xf>
    <xf numFmtId="2" fontId="0" fillId="0" borderId="30" xfId="0" applyNumberFormat="1" applyFill="1" applyBorder="1" applyAlignment="1">
      <alignment horizontal="center" vertical="center" wrapText="1"/>
    </xf>
    <xf numFmtId="2" fontId="0" fillId="4" borderId="30" xfId="0" applyNumberFormat="1" applyFill="1" applyBorder="1" applyAlignment="1">
      <alignment horizontal="center" vertical="center" wrapText="1"/>
    </xf>
    <xf numFmtId="2" fontId="0" fillId="4" borderId="36" xfId="0" applyNumberFormat="1" applyFont="1" applyFill="1" applyBorder="1" applyAlignment="1">
      <alignment horizontal="center" vertical="center" wrapText="1"/>
    </xf>
    <xf numFmtId="2" fontId="0" fillId="18" borderId="11" xfId="0" applyNumberFormat="1" applyFont="1" applyFill="1" applyBorder="1" applyAlignment="1">
      <alignment horizontal="center" vertical="center" wrapText="1"/>
    </xf>
    <xf numFmtId="2" fontId="0" fillId="18" borderId="25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0" fillId="10" borderId="11" xfId="0" applyFont="1" applyFill="1" applyBorder="1" applyAlignment="1">
      <alignment horizontal="center" vertical="center" wrapText="1"/>
    </xf>
    <xf numFmtId="2" fontId="0" fillId="10" borderId="30" xfId="0" applyNumberFormat="1" applyFill="1" applyBorder="1" applyAlignment="1">
      <alignment horizontal="center" vertical="center" wrapText="1"/>
    </xf>
    <xf numFmtId="0" fontId="0" fillId="10" borderId="13" xfId="0" applyFill="1" applyBorder="1" applyAlignment="1">
      <alignment horizontal="left" vertical="center" wrapText="1"/>
    </xf>
    <xf numFmtId="188" fontId="0" fillId="10" borderId="0" xfId="0" applyNumberFormat="1" applyFill="1" applyAlignment="1">
      <alignment/>
    </xf>
    <xf numFmtId="0" fontId="0" fillId="10" borderId="0" xfId="0" applyFill="1" applyAlignment="1">
      <alignment/>
    </xf>
    <xf numFmtId="2" fontId="2" fillId="19" borderId="15" xfId="0" applyNumberFormat="1" applyFont="1" applyFill="1" applyBorder="1" applyAlignment="1">
      <alignment horizontal="center" vertical="center" wrapText="1"/>
    </xf>
    <xf numFmtId="2" fontId="2" fillId="19" borderId="15" xfId="0" applyNumberFormat="1" applyFont="1" applyFill="1" applyBorder="1" applyAlignment="1">
      <alignment horizontal="center" vertical="center" wrapText="1"/>
    </xf>
    <xf numFmtId="2" fontId="2" fillId="19" borderId="30" xfId="0" applyNumberFormat="1" applyFont="1" applyFill="1" applyBorder="1" applyAlignment="1">
      <alignment horizontal="center" vertical="center" wrapText="1"/>
    </xf>
    <xf numFmtId="2" fontId="2" fillId="19" borderId="30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23" fillId="0" borderId="15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23" fillId="0" borderId="20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2" fontId="10" fillId="0" borderId="34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8" fillId="0" borderId="30" xfId="0" applyFont="1" applyBorder="1" applyAlignment="1">
      <alignment wrapText="1"/>
    </xf>
    <xf numFmtId="2" fontId="14" fillId="3" borderId="15" xfId="0" applyNumberFormat="1" applyFont="1" applyFill="1" applyBorder="1" applyAlignment="1">
      <alignment horizontal="center" vertical="center" wrapText="1"/>
    </xf>
    <xf numFmtId="189" fontId="14" fillId="3" borderId="16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0" fontId="18" fillId="0" borderId="0" xfId="42" applyAlignment="1" applyProtection="1">
      <alignment/>
      <protection/>
    </xf>
    <xf numFmtId="0" fontId="11" fillId="0" borderId="42" xfId="53" applyNumberFormat="1" applyFont="1" applyBorder="1" applyAlignment="1" applyProtection="1">
      <alignment horizontal="center" vertical="center" wrapText="1"/>
      <protection locked="0"/>
    </xf>
    <xf numFmtId="0" fontId="37" fillId="0" borderId="11" xfId="0" applyFont="1" applyBorder="1" applyAlignment="1">
      <alignment wrapText="1"/>
    </xf>
    <xf numFmtId="0" fontId="37" fillId="0" borderId="36" xfId="0" applyFont="1" applyBorder="1" applyAlignment="1">
      <alignment wrapText="1"/>
    </xf>
    <xf numFmtId="0" fontId="37" fillId="0" borderId="30" xfId="0" applyFont="1" applyBorder="1" applyAlignment="1">
      <alignment wrapText="1"/>
    </xf>
    <xf numFmtId="0" fontId="38" fillId="0" borderId="31" xfId="53" applyNumberFormat="1" applyFont="1" applyBorder="1" applyAlignment="1" applyProtection="1">
      <alignment horizontal="center" vertical="center"/>
      <protection locked="0"/>
    </xf>
    <xf numFmtId="0" fontId="38" fillId="0" borderId="18" xfId="53" applyNumberFormat="1" applyFont="1" applyBorder="1" applyAlignment="1" applyProtection="1">
      <alignment horizontal="center" vertical="center"/>
      <protection locked="0"/>
    </xf>
    <xf numFmtId="2" fontId="0" fillId="0" borderId="11" xfId="0" applyNumberFormat="1" applyFont="1" applyFill="1" applyBorder="1" applyAlignment="1">
      <alignment horizontal="center" vertical="center" wrapText="1"/>
    </xf>
    <xf numFmtId="189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0" fillId="0" borderId="43" xfId="53" applyNumberFormat="1" applyFont="1" applyBorder="1" applyAlignment="1" applyProtection="1">
      <alignment horizontal="center" vertical="center" wrapText="1"/>
      <protection locked="0"/>
    </xf>
    <xf numFmtId="2" fontId="31" fillId="0" borderId="44" xfId="0" applyNumberFormat="1" applyFont="1" applyBorder="1" applyAlignment="1">
      <alignment horizontal="center" vertical="center"/>
    </xf>
    <xf numFmtId="2" fontId="16" fillId="0" borderId="45" xfId="0" applyNumberFormat="1" applyFont="1" applyFill="1" applyBorder="1" applyAlignment="1">
      <alignment horizontal="center" vertical="center" wrapText="1"/>
    </xf>
    <xf numFmtId="189" fontId="16" fillId="0" borderId="42" xfId="0" applyNumberFormat="1" applyFont="1" applyBorder="1" applyAlignment="1">
      <alignment horizontal="center" vertical="center" wrapText="1"/>
    </xf>
    <xf numFmtId="0" fontId="6" fillId="0" borderId="30" xfId="53" applyNumberFormat="1" applyFont="1" applyBorder="1" applyAlignment="1" applyProtection="1">
      <alignment horizontal="center" vertical="center"/>
      <protection locked="0"/>
    </xf>
    <xf numFmtId="0" fontId="11" fillId="0" borderId="30" xfId="53" applyNumberFormat="1" applyFont="1" applyBorder="1" applyAlignment="1" applyProtection="1">
      <alignment horizontal="center" vertical="center"/>
      <protection locked="0"/>
    </xf>
    <xf numFmtId="2" fontId="10" fillId="4" borderId="30" xfId="0" applyNumberFormat="1" applyFont="1" applyFill="1" applyBorder="1" applyAlignment="1">
      <alignment horizontal="center" vertical="center"/>
    </xf>
    <xf numFmtId="189" fontId="16" fillId="0" borderId="30" xfId="0" applyNumberFormat="1" applyFont="1" applyBorder="1" applyAlignment="1">
      <alignment horizontal="center" vertical="center" wrapText="1"/>
    </xf>
    <xf numFmtId="2" fontId="13" fillId="3" borderId="15" xfId="0" applyNumberFormat="1" applyFont="1" applyFill="1" applyBorder="1" applyAlignment="1">
      <alignment horizontal="center" vertical="center"/>
    </xf>
    <xf numFmtId="189" fontId="9" fillId="3" borderId="16" xfId="0" applyNumberFormat="1" applyFont="1" applyFill="1" applyBorder="1" applyAlignment="1">
      <alignment horizontal="center" vertical="center" wrapText="1"/>
    </xf>
    <xf numFmtId="2" fontId="2" fillId="19" borderId="41" xfId="0" applyNumberFormat="1" applyFont="1" applyFill="1" applyBorder="1" applyAlignment="1">
      <alignment horizontal="center" vertical="center" wrapText="1"/>
    </xf>
    <xf numFmtId="2" fontId="2" fillId="19" borderId="41" xfId="0" applyNumberFormat="1" applyFont="1" applyFill="1" applyBorder="1" applyAlignment="1">
      <alignment horizontal="center" vertical="center" wrapText="1"/>
    </xf>
    <xf numFmtId="9" fontId="9" fillId="19" borderId="42" xfId="58" applyFont="1" applyFill="1" applyBorder="1" applyAlignment="1">
      <alignment horizontal="center" vertical="center" wrapText="1"/>
    </xf>
    <xf numFmtId="2" fontId="23" fillId="4" borderId="46" xfId="0" applyNumberFormat="1" applyFont="1" applyFill="1" applyBorder="1" applyAlignment="1">
      <alignment horizontal="center" vertical="center"/>
    </xf>
    <xf numFmtId="0" fontId="22" fillId="19" borderId="14" xfId="0" applyFont="1" applyFill="1" applyBorder="1" applyAlignment="1">
      <alignment horizontal="center" vertical="top"/>
    </xf>
    <xf numFmtId="0" fontId="25" fillId="19" borderId="15" xfId="0" applyFont="1" applyFill="1" applyBorder="1" applyAlignment="1">
      <alignment wrapText="1"/>
    </xf>
    <xf numFmtId="2" fontId="5" fillId="19" borderId="15" xfId="0" applyNumberFormat="1" applyFont="1" applyFill="1" applyBorder="1" applyAlignment="1">
      <alignment horizontal="center" vertical="center"/>
    </xf>
    <xf numFmtId="2" fontId="23" fillId="19" borderId="39" xfId="0" applyNumberFormat="1" applyFont="1" applyFill="1" applyBorder="1" applyAlignment="1">
      <alignment horizontal="center" vertical="center"/>
    </xf>
    <xf numFmtId="2" fontId="23" fillId="19" borderId="15" xfId="0" applyNumberFormat="1" applyFont="1" applyFill="1" applyBorder="1" applyAlignment="1">
      <alignment horizontal="center" vertical="center"/>
    </xf>
    <xf numFmtId="189" fontId="3" fillId="19" borderId="16" xfId="0" applyNumberFormat="1" applyFont="1" applyFill="1" applyBorder="1" applyAlignment="1">
      <alignment horizontal="center" vertical="center" wrapText="1"/>
    </xf>
    <xf numFmtId="2" fontId="7" fillId="4" borderId="20" xfId="0" applyNumberFormat="1" applyFont="1" applyFill="1" applyBorder="1" applyAlignment="1">
      <alignment horizontal="center" vertical="center" wrapText="1"/>
    </xf>
    <xf numFmtId="189" fontId="3" fillId="0" borderId="30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2" fontId="0" fillId="5" borderId="11" xfId="0" applyNumberFormat="1" applyFont="1" applyFill="1" applyBorder="1" applyAlignment="1">
      <alignment horizontal="center" vertical="center" wrapText="1"/>
    </xf>
    <xf numFmtId="189" fontId="16" fillId="5" borderId="11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/>
    </xf>
    <xf numFmtId="2" fontId="56" fillId="4" borderId="25" xfId="0" applyNumberFormat="1" applyFont="1" applyFill="1" applyBorder="1" applyAlignment="1">
      <alignment horizontal="center" vertical="center"/>
    </xf>
    <xf numFmtId="2" fontId="56" fillId="4" borderId="15" xfId="0" applyNumberFormat="1" applyFont="1" applyFill="1" applyBorder="1" applyAlignment="1">
      <alignment horizontal="center" vertical="center"/>
    </xf>
    <xf numFmtId="2" fontId="35" fillId="0" borderId="0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2" fontId="16" fillId="5" borderId="11" xfId="0" applyNumberFormat="1" applyFont="1" applyFill="1" applyBorder="1" applyAlignment="1">
      <alignment horizontal="center" vertical="center" wrapText="1"/>
    </xf>
    <xf numFmtId="188" fontId="0" fillId="5" borderId="11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wrapText="1"/>
    </xf>
    <xf numFmtId="49" fontId="0" fillId="0" borderId="0" xfId="0" applyNumberFormat="1" applyAlignment="1">
      <alignment/>
    </xf>
    <xf numFmtId="0" fontId="0" fillId="18" borderId="0" xfId="0" applyFill="1" applyAlignment="1">
      <alignment/>
    </xf>
    <xf numFmtId="2" fontId="0" fillId="10" borderId="30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4" fillId="3" borderId="48" xfId="0" applyFont="1" applyFill="1" applyBorder="1" applyAlignment="1">
      <alignment horizontal="center" vertical="center" wrapText="1"/>
    </xf>
    <xf numFmtId="0" fontId="14" fillId="3" borderId="49" xfId="0" applyFont="1" applyFill="1" applyBorder="1" applyAlignment="1">
      <alignment horizontal="center" vertical="center" wrapText="1"/>
    </xf>
    <xf numFmtId="0" fontId="12" fillId="3" borderId="48" xfId="53" applyNumberFormat="1" applyFont="1" applyFill="1" applyBorder="1" applyAlignment="1" applyProtection="1">
      <alignment horizontal="center" vertical="center"/>
      <protection locked="0"/>
    </xf>
    <xf numFmtId="0" fontId="12" fillId="3" borderId="49" xfId="53" applyNumberFormat="1" applyFont="1" applyFill="1" applyBorder="1" applyAlignment="1" applyProtection="1">
      <alignment horizontal="center" vertical="center"/>
      <protection locked="0"/>
    </xf>
    <xf numFmtId="2" fontId="10" fillId="4" borderId="41" xfId="0" applyNumberFormat="1" applyFont="1" applyFill="1" applyBorder="1" applyAlignment="1">
      <alignment horizontal="center" vertical="center"/>
    </xf>
    <xf numFmtId="2" fontId="10" fillId="4" borderId="25" xfId="0" applyNumberFormat="1" applyFont="1" applyFill="1" applyBorder="1" applyAlignment="1">
      <alignment horizontal="center" vertical="center"/>
    </xf>
    <xf numFmtId="0" fontId="1" fillId="19" borderId="29" xfId="0" applyFont="1" applyFill="1" applyBorder="1" applyAlignment="1">
      <alignment horizontal="center" vertical="center" wrapText="1"/>
    </xf>
    <xf numFmtId="0" fontId="1" fillId="19" borderId="50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19" borderId="14" xfId="0" applyFont="1" applyFill="1" applyBorder="1" applyAlignment="1">
      <alignment horizontal="center" vertical="center" wrapText="1"/>
    </xf>
    <xf numFmtId="0" fontId="2" fillId="19" borderId="15" xfId="0" applyFont="1" applyFill="1" applyBorder="1" applyAlignment="1">
      <alignment horizontal="center" vertical="center" wrapText="1"/>
    </xf>
    <xf numFmtId="2" fontId="23" fillId="0" borderId="41" xfId="0" applyNumberFormat="1" applyFont="1" applyBorder="1" applyAlignment="1">
      <alignment horizontal="center" vertical="center"/>
    </xf>
    <xf numFmtId="2" fontId="23" fillId="0" borderId="25" xfId="0" applyNumberFormat="1" applyFont="1" applyBorder="1" applyAlignment="1">
      <alignment horizontal="center" vertical="center"/>
    </xf>
    <xf numFmtId="0" fontId="1" fillId="19" borderId="51" xfId="0" applyFont="1" applyFill="1" applyBorder="1" applyAlignment="1">
      <alignment horizontal="center" vertical="center" wrapText="1"/>
    </xf>
    <xf numFmtId="0" fontId="1" fillId="19" borderId="5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9"/>
  <sheetViews>
    <sheetView view="pageBreakPreview" zoomScaleSheetLayoutView="100" zoomScalePageLayoutView="0" workbookViewId="0" topLeftCell="A1">
      <pane ySplit="5" topLeftCell="BM19" activePane="bottomLeft" state="frozen"/>
      <selection pane="topLeft" activeCell="A1" sqref="A1"/>
      <selection pane="bottomLeft" activeCell="E22" sqref="E22"/>
    </sheetView>
  </sheetViews>
  <sheetFormatPr defaultColWidth="9.00390625" defaultRowHeight="12.75"/>
  <cols>
    <col min="1" max="1" width="14.75390625" style="0" customWidth="1"/>
    <col min="2" max="2" width="66.00390625" style="0" customWidth="1"/>
    <col min="3" max="3" width="15.875" style="0" customWidth="1"/>
    <col min="4" max="4" width="18.25390625" style="0" customWidth="1"/>
    <col min="5" max="5" width="16.875" style="0" customWidth="1"/>
    <col min="6" max="6" width="16.75390625" style="0" customWidth="1"/>
    <col min="7" max="7" width="12.125" style="0" hidden="1" customWidth="1"/>
    <col min="8" max="8" width="13.75390625" style="0" customWidth="1"/>
    <col min="9" max="9" width="12.375" style="0" customWidth="1"/>
  </cols>
  <sheetData>
    <row r="2" spans="4:6" ht="18">
      <c r="D2" s="25"/>
      <c r="E2" s="8"/>
      <c r="F2" s="14"/>
    </row>
    <row r="3" spans="2:4" ht="15.75">
      <c r="B3" s="7" t="s">
        <v>138</v>
      </c>
      <c r="C3" s="7"/>
      <c r="D3" s="7"/>
    </row>
    <row r="5" spans="1:6" ht="63.75" thickBot="1">
      <c r="A5" s="193" t="s">
        <v>13</v>
      </c>
      <c r="B5" s="194" t="s">
        <v>14</v>
      </c>
      <c r="C5" s="194" t="s">
        <v>120</v>
      </c>
      <c r="D5" s="194" t="s">
        <v>17</v>
      </c>
      <c r="E5" s="195" t="s">
        <v>137</v>
      </c>
      <c r="F5" s="194" t="s">
        <v>31</v>
      </c>
    </row>
    <row r="6" spans="1:6" ht="38.25" customHeight="1" thickBot="1">
      <c r="A6" s="248" t="s">
        <v>16</v>
      </c>
      <c r="B6" s="249"/>
      <c r="C6" s="197">
        <f>C9+C18+C23+C24</f>
        <v>300000</v>
      </c>
      <c r="D6" s="197">
        <f>D9+D18+D23+D24</f>
        <v>6269119.619999999</v>
      </c>
      <c r="E6" s="197">
        <f>E9+E18+E23</f>
        <v>57135.55</v>
      </c>
      <c r="F6" s="198">
        <f>E6/C6</f>
        <v>0.19045183333333335</v>
      </c>
    </row>
    <row r="7" spans="1:8" ht="26.25" thickBot="1">
      <c r="A7" s="206">
        <v>12020200</v>
      </c>
      <c r="B7" s="196" t="s">
        <v>55</v>
      </c>
      <c r="C7" s="156">
        <v>0</v>
      </c>
      <c r="D7" s="260">
        <v>32387.02</v>
      </c>
      <c r="E7" s="237">
        <v>0</v>
      </c>
      <c r="F7" s="78"/>
      <c r="H7" s="168"/>
    </row>
    <row r="8" spans="1:8" ht="39" thickBot="1">
      <c r="A8" s="207">
        <v>18041500</v>
      </c>
      <c r="B8" s="111" t="s">
        <v>56</v>
      </c>
      <c r="C8" s="188">
        <v>0</v>
      </c>
      <c r="D8" s="261"/>
      <c r="E8" s="238">
        <v>-5383.18</v>
      </c>
      <c r="F8" s="78"/>
      <c r="H8" s="168"/>
    </row>
    <row r="9" spans="1:8" ht="31.5" customHeight="1" thickBot="1">
      <c r="A9" s="63"/>
      <c r="B9" s="64" t="s">
        <v>27</v>
      </c>
      <c r="C9" s="68">
        <v>0</v>
      </c>
      <c r="D9" s="68">
        <f>D7</f>
        <v>32387.02</v>
      </c>
      <c r="E9" s="135">
        <f>E7+E8</f>
        <v>-5383.18</v>
      </c>
      <c r="F9" s="78"/>
      <c r="H9" s="169"/>
    </row>
    <row r="10" spans="1:8" ht="22.5">
      <c r="A10" s="132" t="s">
        <v>57</v>
      </c>
      <c r="B10" s="110" t="s">
        <v>58</v>
      </c>
      <c r="C10" s="199">
        <v>0</v>
      </c>
      <c r="D10" s="252">
        <v>5552361.15</v>
      </c>
      <c r="E10" s="152">
        <v>0</v>
      </c>
      <c r="F10" s="232"/>
      <c r="H10" s="168"/>
    </row>
    <row r="11" spans="1:8" ht="33.75" customHeight="1">
      <c r="A11" s="132">
        <v>33010104</v>
      </c>
      <c r="B11" s="108" t="s">
        <v>100</v>
      </c>
      <c r="C11" s="190">
        <v>0</v>
      </c>
      <c r="D11" s="252"/>
      <c r="E11" s="153">
        <v>0</v>
      </c>
      <c r="F11" s="232"/>
      <c r="H11" s="168"/>
    </row>
    <row r="12" spans="1:8" ht="23.25" customHeight="1" thickBot="1">
      <c r="A12" s="133">
        <v>24170000</v>
      </c>
      <c r="B12" s="108" t="s">
        <v>94</v>
      </c>
      <c r="C12" s="189">
        <v>300000</v>
      </c>
      <c r="D12" s="252"/>
      <c r="E12" s="152">
        <v>41424.72</v>
      </c>
      <c r="F12" s="78">
        <f>E12/C12</f>
        <v>0.1380824</v>
      </c>
      <c r="H12" s="168"/>
    </row>
    <row r="13" spans="1:8" ht="53.25" customHeight="1" hidden="1" thickBot="1">
      <c r="A13" s="62"/>
      <c r="B13" s="108" t="s">
        <v>72</v>
      </c>
      <c r="C13" s="190">
        <v>1077078.25</v>
      </c>
      <c r="D13" s="252"/>
      <c r="E13" s="158"/>
      <c r="F13" s="105">
        <v>1</v>
      </c>
      <c r="H13" s="168"/>
    </row>
    <row r="14" spans="1:8" ht="26.25" customHeight="1" hidden="1" thickBot="1">
      <c r="A14" s="65"/>
      <c r="B14" s="108" t="s">
        <v>97</v>
      </c>
      <c r="C14" s="190"/>
      <c r="D14" s="253"/>
      <c r="E14" s="159"/>
      <c r="F14" s="115"/>
      <c r="H14" s="168"/>
    </row>
    <row r="15" spans="1:8" ht="26.25" customHeight="1" hidden="1" thickBot="1">
      <c r="A15" s="145">
        <v>41035003</v>
      </c>
      <c r="B15" s="146" t="s">
        <v>115</v>
      </c>
      <c r="C15" s="191"/>
      <c r="D15" s="147"/>
      <c r="E15" s="160"/>
      <c r="F15" s="143"/>
      <c r="H15" s="168"/>
    </row>
    <row r="16" spans="1:8" ht="26.25" customHeight="1" thickBot="1">
      <c r="A16" s="65"/>
      <c r="B16" s="202" t="s">
        <v>114</v>
      </c>
      <c r="C16" s="190"/>
      <c r="D16" s="224"/>
      <c r="E16" s="166">
        <f>E10+E12</f>
        <v>41424.72</v>
      </c>
      <c r="F16" s="105"/>
      <c r="H16" s="168"/>
    </row>
    <row r="17" spans="1:6" s="168" customFormat="1" ht="23.25" customHeight="1" thickBot="1">
      <c r="A17" s="225" t="s">
        <v>111</v>
      </c>
      <c r="B17" s="226" t="s">
        <v>110</v>
      </c>
      <c r="C17" s="227">
        <v>15600000</v>
      </c>
      <c r="D17" s="228"/>
      <c r="E17" s="229">
        <v>6303629</v>
      </c>
      <c r="F17" s="230"/>
    </row>
    <row r="18" spans="1:8" ht="26.25" customHeight="1" thickBot="1">
      <c r="A18" s="116"/>
      <c r="B18" s="117" t="s">
        <v>59</v>
      </c>
      <c r="C18" s="192">
        <f>C10+C11+C12</f>
        <v>300000</v>
      </c>
      <c r="D18" s="134">
        <f>D10</f>
        <v>5552361.15</v>
      </c>
      <c r="E18" s="154">
        <f>E10+E11+E12+E15</f>
        <v>41424.72</v>
      </c>
      <c r="F18" s="104">
        <f>E18/C18</f>
        <v>0.1380824</v>
      </c>
      <c r="H18" s="168"/>
    </row>
    <row r="19" spans="1:8" ht="26.25" customHeight="1">
      <c r="A19" s="162">
        <v>19010100</v>
      </c>
      <c r="B19" s="205" t="s">
        <v>124</v>
      </c>
      <c r="C19" s="163">
        <v>0</v>
      </c>
      <c r="D19" s="163"/>
      <c r="E19" s="164">
        <v>12769.62</v>
      </c>
      <c r="F19" s="165"/>
      <c r="H19" s="168"/>
    </row>
    <row r="20" spans="1:8" ht="26.25" customHeight="1">
      <c r="A20" s="62">
        <v>19010200</v>
      </c>
      <c r="B20" s="203" t="s">
        <v>125</v>
      </c>
      <c r="C20" s="136">
        <v>0</v>
      </c>
      <c r="D20" s="136"/>
      <c r="E20" s="152">
        <v>7598.27</v>
      </c>
      <c r="F20" s="161"/>
      <c r="H20" s="168"/>
    </row>
    <row r="21" spans="1:8" ht="26.25" customHeight="1">
      <c r="A21" s="62">
        <v>19010300</v>
      </c>
      <c r="B21" s="203" t="s">
        <v>126</v>
      </c>
      <c r="C21" s="136">
        <v>0</v>
      </c>
      <c r="D21" s="136"/>
      <c r="E21" s="152">
        <v>467.16</v>
      </c>
      <c r="F21" s="161"/>
      <c r="H21" s="168"/>
    </row>
    <row r="22" spans="1:9" ht="26.25" customHeight="1" thickBot="1">
      <c r="A22" s="65">
        <v>24062100</v>
      </c>
      <c r="B22" s="204" t="s">
        <v>127</v>
      </c>
      <c r="C22" s="190">
        <v>0</v>
      </c>
      <c r="D22" s="166"/>
      <c r="E22" s="166">
        <v>258.96</v>
      </c>
      <c r="F22" s="105"/>
      <c r="H22" s="168"/>
      <c r="I22" s="200"/>
    </row>
    <row r="23" spans="1:9" ht="19.5" customHeight="1" thickBot="1">
      <c r="A23" s="66"/>
      <c r="B23" s="67" t="s">
        <v>60</v>
      </c>
      <c r="C23" s="68">
        <v>0</v>
      </c>
      <c r="D23" s="135">
        <v>505314.1</v>
      </c>
      <c r="E23" s="167">
        <f>E19+E20+E21+E22</f>
        <v>21094.01</v>
      </c>
      <c r="F23" s="104"/>
      <c r="H23" s="168"/>
      <c r="I23" s="200"/>
    </row>
    <row r="24" spans="1:9" ht="27.75" customHeight="1" thickBot="1">
      <c r="A24" s="145">
        <v>21110000</v>
      </c>
      <c r="B24" s="211" t="s">
        <v>37</v>
      </c>
      <c r="C24" s="212">
        <v>0</v>
      </c>
      <c r="D24" s="231">
        <v>179057.35</v>
      </c>
      <c r="E24" s="213">
        <v>15483.6</v>
      </c>
      <c r="F24" s="214">
        <v>0</v>
      </c>
      <c r="H24" s="148">
        <v>179057.35</v>
      </c>
      <c r="I24" s="201"/>
    </row>
    <row r="25" spans="1:6" ht="29.25" customHeight="1" thickBot="1">
      <c r="A25" s="250" t="s">
        <v>15</v>
      </c>
      <c r="B25" s="251"/>
      <c r="C25" s="219">
        <f>C26</f>
        <v>4000000</v>
      </c>
      <c r="D25" s="219">
        <f>D26+D31+D46</f>
        <v>251986.38</v>
      </c>
      <c r="E25" s="219">
        <f>E26+E31</f>
        <v>1748636.5000000002</v>
      </c>
      <c r="F25" s="220">
        <f>E25/C25</f>
        <v>0.43715912500000004</v>
      </c>
    </row>
    <row r="26" spans="1:6" ht="29.25" customHeight="1">
      <c r="A26" s="215"/>
      <c r="B26" s="216" t="s">
        <v>26</v>
      </c>
      <c r="C26" s="163">
        <f>C27+C28+C30</f>
        <v>4000000</v>
      </c>
      <c r="D26" s="163">
        <f>D27+D28+D30</f>
        <v>234160.62</v>
      </c>
      <c r="E26" s="217">
        <f>E27+E28+E29+E30</f>
        <v>1748636.5000000002</v>
      </c>
      <c r="F26" s="218">
        <f>E26/C26</f>
        <v>0.43715912500000004</v>
      </c>
    </row>
    <row r="27" spans="1:9" s="236" customFormat="1" ht="48.75" customHeight="1">
      <c r="A27" s="240">
        <v>25010000</v>
      </c>
      <c r="B27" s="240" t="s">
        <v>78</v>
      </c>
      <c r="C27" s="241">
        <v>4000000</v>
      </c>
      <c r="D27" s="241">
        <v>203212.02</v>
      </c>
      <c r="E27" s="241">
        <f>67557.58+447087.24+289168+244819.5+148498.13+341937.05+188514</f>
        <v>1727581.5000000002</v>
      </c>
      <c r="F27" s="235">
        <f>E27/C27</f>
        <v>0.4318953750000001</v>
      </c>
      <c r="G27" s="242">
        <f>53580+201114.63+121095.28+133728+444981+570774.09+292809.63+329697</f>
        <v>2147779.63</v>
      </c>
      <c r="I27" s="243"/>
    </row>
    <row r="28" spans="1:9" ht="24.75" customHeight="1">
      <c r="A28" s="48">
        <v>25010100</v>
      </c>
      <c r="B28" s="29" t="s">
        <v>54</v>
      </c>
      <c r="C28" s="121">
        <v>0</v>
      </c>
      <c r="D28" s="121">
        <v>25811.98</v>
      </c>
      <c r="E28" s="39">
        <v>0</v>
      </c>
      <c r="F28" s="20"/>
      <c r="H28" s="148"/>
      <c r="I28" s="239"/>
    </row>
    <row r="29" spans="1:6" ht="24.75" customHeight="1" hidden="1">
      <c r="A29" s="23"/>
      <c r="B29" s="29" t="s">
        <v>50</v>
      </c>
      <c r="C29" s="130"/>
      <c r="D29" s="157"/>
      <c r="E29" s="187"/>
      <c r="F29" s="20"/>
    </row>
    <row r="30" spans="1:9" s="236" customFormat="1" ht="27" customHeight="1">
      <c r="A30" s="233">
        <v>25010100</v>
      </c>
      <c r="B30" s="233" t="s">
        <v>32</v>
      </c>
      <c r="C30" s="234">
        <v>0</v>
      </c>
      <c r="D30" s="234">
        <v>5136.62</v>
      </c>
      <c r="E30" s="234">
        <v>21055</v>
      </c>
      <c r="F30" s="235"/>
      <c r="H30" s="236">
        <v>1748636.5</v>
      </c>
      <c r="I30" s="236" t="s">
        <v>130</v>
      </c>
    </row>
    <row r="31" spans="1:8" ht="45" customHeight="1">
      <c r="A31" s="49">
        <v>25020100</v>
      </c>
      <c r="B31" s="30" t="s">
        <v>25</v>
      </c>
      <c r="C31" s="12" t="s">
        <v>24</v>
      </c>
      <c r="D31" s="125">
        <f>D33+D36+D37+D32+D38+D39+D41+D42+D43+D44+D45+D35</f>
        <v>17825.760000000002</v>
      </c>
      <c r="E31" s="129">
        <f>E33+E35+E36+E37+E32+E38+E39+E41+E42+E43+E44+E45</f>
        <v>0</v>
      </c>
      <c r="F31" s="5" t="s">
        <v>24</v>
      </c>
      <c r="G31" s="4"/>
      <c r="H31" s="4"/>
    </row>
    <row r="32" spans="1:8" s="168" customFormat="1" ht="21.75" customHeight="1">
      <c r="A32" s="50" t="s">
        <v>35</v>
      </c>
      <c r="B32" s="31" t="s">
        <v>53</v>
      </c>
      <c r="C32" s="31" t="s">
        <v>24</v>
      </c>
      <c r="D32" s="155">
        <v>1901.05</v>
      </c>
      <c r="E32" s="208">
        <v>0</v>
      </c>
      <c r="F32" s="209" t="s">
        <v>24</v>
      </c>
      <c r="G32" s="210"/>
      <c r="H32" s="210"/>
    </row>
    <row r="33" spans="1:8" ht="29.25" customHeight="1">
      <c r="A33" s="101" t="s">
        <v>23</v>
      </c>
      <c r="B33" s="96" t="s">
        <v>80</v>
      </c>
      <c r="C33" s="96" t="s">
        <v>24</v>
      </c>
      <c r="D33" s="141">
        <v>304.24</v>
      </c>
      <c r="E33" s="140">
        <v>0</v>
      </c>
      <c r="F33" s="102" t="s">
        <v>24</v>
      </c>
      <c r="G33" s="4"/>
      <c r="H33" s="4"/>
    </row>
    <row r="34" spans="1:8" ht="29.25" customHeight="1" hidden="1">
      <c r="A34" s="101" t="s">
        <v>35</v>
      </c>
      <c r="B34" s="96" t="s">
        <v>48</v>
      </c>
      <c r="C34" s="96" t="s">
        <v>24</v>
      </c>
      <c r="D34" s="141"/>
      <c r="E34" s="140"/>
      <c r="F34" s="102" t="s">
        <v>24</v>
      </c>
      <c r="G34" s="4"/>
      <c r="H34" s="4"/>
    </row>
    <row r="35" spans="1:8" ht="15.75" customHeight="1">
      <c r="A35" s="101" t="s">
        <v>35</v>
      </c>
      <c r="B35" s="112" t="s">
        <v>79</v>
      </c>
      <c r="C35" s="96" t="s">
        <v>24</v>
      </c>
      <c r="D35" s="141">
        <v>154.63</v>
      </c>
      <c r="E35" s="144">
        <v>0</v>
      </c>
      <c r="F35" s="102"/>
      <c r="G35" s="4"/>
      <c r="H35" s="4"/>
    </row>
    <row r="36" spans="1:9" ht="16.5" customHeight="1">
      <c r="A36" s="101" t="s">
        <v>22</v>
      </c>
      <c r="B36" s="112" t="s">
        <v>81</v>
      </c>
      <c r="C36" s="96" t="s">
        <v>24</v>
      </c>
      <c r="D36" s="142">
        <f>3900.31-3900.31</f>
        <v>0</v>
      </c>
      <c r="E36" s="140">
        <v>0</v>
      </c>
      <c r="F36" s="102" t="s">
        <v>24</v>
      </c>
      <c r="G36" s="256" t="s">
        <v>113</v>
      </c>
      <c r="H36" s="257"/>
      <c r="I36" s="257"/>
    </row>
    <row r="37" spans="1:8" ht="12.75" customHeight="1" hidden="1">
      <c r="A37" s="96">
        <v>110502</v>
      </c>
      <c r="B37" s="112" t="s">
        <v>82</v>
      </c>
      <c r="C37" s="96" t="s">
        <v>24</v>
      </c>
      <c r="D37" s="141"/>
      <c r="E37" s="140"/>
      <c r="F37" s="102" t="s">
        <v>24</v>
      </c>
      <c r="G37" s="4"/>
      <c r="H37" s="4"/>
    </row>
    <row r="38" spans="1:8" ht="13.5" customHeight="1">
      <c r="A38" s="96">
        <v>100102</v>
      </c>
      <c r="B38" s="112" t="s">
        <v>83</v>
      </c>
      <c r="C38" s="96" t="s">
        <v>24</v>
      </c>
      <c r="D38" s="141">
        <v>5329.4</v>
      </c>
      <c r="E38" s="140">
        <v>0</v>
      </c>
      <c r="F38" s="102" t="s">
        <v>24</v>
      </c>
      <c r="G38" s="4"/>
      <c r="H38" s="4"/>
    </row>
    <row r="39" spans="1:8" ht="17.25" customHeight="1">
      <c r="A39" s="96">
        <v>100201</v>
      </c>
      <c r="B39" s="112" t="s">
        <v>84</v>
      </c>
      <c r="C39" s="96" t="s">
        <v>24</v>
      </c>
      <c r="D39" s="141">
        <v>7279.65</v>
      </c>
      <c r="E39" s="140">
        <v>0</v>
      </c>
      <c r="F39" s="102" t="s">
        <v>24</v>
      </c>
      <c r="G39" s="4"/>
      <c r="H39" s="4"/>
    </row>
    <row r="40" spans="1:8" ht="54.75" customHeight="1" hidden="1">
      <c r="A40" s="96">
        <v>100208</v>
      </c>
      <c r="B40" s="112" t="s">
        <v>46</v>
      </c>
      <c r="C40" s="96" t="s">
        <v>24</v>
      </c>
      <c r="D40" s="141"/>
      <c r="E40" s="130"/>
      <c r="F40" s="102" t="s">
        <v>24</v>
      </c>
      <c r="G40" s="4"/>
      <c r="H40" s="4"/>
    </row>
    <row r="41" spans="1:8" ht="14.25" customHeight="1">
      <c r="A41" s="96">
        <v>100202</v>
      </c>
      <c r="B41" s="112" t="s">
        <v>85</v>
      </c>
      <c r="C41" s="96" t="s">
        <v>24</v>
      </c>
      <c r="D41" s="141">
        <v>86.8</v>
      </c>
      <c r="E41" s="130">
        <v>0</v>
      </c>
      <c r="F41" s="102" t="s">
        <v>24</v>
      </c>
      <c r="G41" s="4"/>
      <c r="H41" s="4"/>
    </row>
    <row r="42" spans="1:8" ht="14.25" customHeight="1">
      <c r="A42" s="96">
        <v>100203</v>
      </c>
      <c r="B42" s="112" t="s">
        <v>86</v>
      </c>
      <c r="C42" s="96" t="s">
        <v>24</v>
      </c>
      <c r="D42" s="141">
        <v>468.19</v>
      </c>
      <c r="E42" s="130">
        <v>0</v>
      </c>
      <c r="F42" s="102" t="s">
        <v>24</v>
      </c>
      <c r="G42" s="4"/>
      <c r="H42" s="4"/>
    </row>
    <row r="43" spans="1:8" ht="15.75" customHeight="1">
      <c r="A43" s="96">
        <v>110502</v>
      </c>
      <c r="B43" s="112" t="s">
        <v>87</v>
      </c>
      <c r="C43" s="96" t="s">
        <v>24</v>
      </c>
      <c r="D43" s="141">
        <v>1000.4</v>
      </c>
      <c r="E43" s="130">
        <v>0</v>
      </c>
      <c r="F43" s="102" t="s">
        <v>24</v>
      </c>
      <c r="G43" s="4"/>
      <c r="H43" s="61"/>
    </row>
    <row r="44" spans="1:8" ht="15.75" customHeight="1">
      <c r="A44" s="96">
        <v>120201</v>
      </c>
      <c r="B44" s="113" t="s">
        <v>88</v>
      </c>
      <c r="C44" s="103" t="s">
        <v>24</v>
      </c>
      <c r="D44" s="141">
        <v>1</v>
      </c>
      <c r="E44" s="130">
        <v>0</v>
      </c>
      <c r="F44" s="102" t="s">
        <v>24</v>
      </c>
      <c r="G44" s="4"/>
      <c r="H44" s="4"/>
    </row>
    <row r="45" spans="1:8" ht="16.5" customHeight="1">
      <c r="A45" s="96">
        <v>250404</v>
      </c>
      <c r="B45" s="112" t="s">
        <v>89</v>
      </c>
      <c r="C45" s="96" t="s">
        <v>24</v>
      </c>
      <c r="D45" s="141">
        <v>1300.4</v>
      </c>
      <c r="E45" s="130">
        <v>0</v>
      </c>
      <c r="F45" s="102" t="s">
        <v>24</v>
      </c>
      <c r="G45" s="4"/>
      <c r="H45" s="4"/>
    </row>
    <row r="46" spans="1:8" ht="23.25" customHeight="1" thickBot="1">
      <c r="A46" s="69">
        <v>50110000</v>
      </c>
      <c r="B46" s="69" t="s">
        <v>51</v>
      </c>
      <c r="C46" s="70" t="s">
        <v>24</v>
      </c>
      <c r="D46" s="71"/>
      <c r="E46" s="131">
        <v>0</v>
      </c>
      <c r="F46" s="6" t="s">
        <v>24</v>
      </c>
      <c r="G46" s="4"/>
      <c r="H46" s="4"/>
    </row>
    <row r="47" spans="1:6" ht="30.75" customHeight="1" thickBot="1">
      <c r="A47" s="258" t="s">
        <v>122</v>
      </c>
      <c r="B47" s="259"/>
      <c r="C47" s="183">
        <f>C6+C25</f>
        <v>4300000</v>
      </c>
      <c r="D47" s="183">
        <f>D6+D25</f>
        <v>6521105.999999999</v>
      </c>
      <c r="E47" s="184">
        <f>E6+E25+E46</f>
        <v>1805772.0500000003</v>
      </c>
      <c r="F47" s="122">
        <f>(E6+E27)/C47</f>
        <v>0.4150504767441861</v>
      </c>
    </row>
    <row r="48" spans="1:6" ht="21.75" customHeight="1" hidden="1">
      <c r="A48" s="254" t="s">
        <v>73</v>
      </c>
      <c r="B48" s="255"/>
      <c r="C48" s="185" t="e">
        <f>#REF!</f>
        <v>#REF!</v>
      </c>
      <c r="D48" s="185">
        <v>0</v>
      </c>
      <c r="E48" s="186" t="e">
        <f>#REF!</f>
        <v>#REF!</v>
      </c>
      <c r="F48" s="122" t="e">
        <f>(#REF!+E28)/C48</f>
        <v>#REF!</v>
      </c>
    </row>
    <row r="49" spans="1:6" ht="6" customHeight="1" hidden="1" thickBot="1">
      <c r="A49" s="262" t="s">
        <v>95</v>
      </c>
      <c r="B49" s="263"/>
      <c r="C49" s="221">
        <v>0</v>
      </c>
      <c r="D49" s="221">
        <v>0</v>
      </c>
      <c r="E49" s="222">
        <v>0</v>
      </c>
      <c r="F49" s="223" t="e">
        <f>(#REF!+E29)/C49</f>
        <v>#REF!</v>
      </c>
    </row>
    <row r="50" spans="1:6" ht="36.75" customHeight="1" thickBot="1">
      <c r="A50" s="258" t="s">
        <v>123</v>
      </c>
      <c r="B50" s="259"/>
      <c r="C50" s="183"/>
      <c r="D50" s="183"/>
      <c r="E50" s="184">
        <f>E47-E14+E15</f>
        <v>1805772.0500000003</v>
      </c>
      <c r="F50" s="122"/>
    </row>
    <row r="51" spans="2:8" ht="15.75" customHeight="1">
      <c r="B51" t="s">
        <v>128</v>
      </c>
      <c r="D51" t="s">
        <v>129</v>
      </c>
      <c r="E51" s="2"/>
      <c r="H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5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</sheetData>
  <sheetProtection/>
  <mergeCells count="9">
    <mergeCell ref="G36:I36"/>
    <mergeCell ref="A47:B47"/>
    <mergeCell ref="D7:D8"/>
    <mergeCell ref="A50:B50"/>
    <mergeCell ref="A49:B49"/>
    <mergeCell ref="A6:B6"/>
    <mergeCell ref="A25:B25"/>
    <mergeCell ref="D10:D14"/>
    <mergeCell ref="A48:B48"/>
  </mergeCells>
  <printOptions/>
  <pageMargins left="0.29" right="0.17" top="0.16" bottom="0.17" header="0.2" footer="0.17"/>
  <pageSetup horizontalDpi="600" verticalDpi="600" orientation="portrait" paperSize="9" scale="65" r:id="rId1"/>
  <rowBreaks count="1" manualBreakCount="1">
    <brk id="5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57"/>
  <sheetViews>
    <sheetView tabSelected="1" zoomScalePageLayoutView="0" workbookViewId="0" topLeftCell="B1">
      <selection activeCell="G46" sqref="G46"/>
    </sheetView>
  </sheetViews>
  <sheetFormatPr defaultColWidth="9.00390625" defaultRowHeight="12.75"/>
  <cols>
    <col min="1" max="1" width="18.25390625" style="0" hidden="1" customWidth="1"/>
    <col min="2" max="2" width="30.75390625" style="0" customWidth="1"/>
    <col min="3" max="3" width="17.375" style="0" customWidth="1"/>
    <col min="4" max="4" width="17.00390625" style="0" customWidth="1"/>
    <col min="5" max="5" width="14.375" style="0" hidden="1" customWidth="1"/>
    <col min="6" max="6" width="21.00390625" style="0" customWidth="1"/>
    <col min="7" max="7" width="16.125" style="0" customWidth="1"/>
    <col min="8" max="8" width="19.375" style="0" hidden="1" customWidth="1"/>
    <col min="9" max="9" width="22.125" style="0" customWidth="1"/>
    <col min="10" max="10" width="15.25390625" style="0" customWidth="1"/>
    <col min="11" max="11" width="14.00390625" style="0" customWidth="1"/>
    <col min="12" max="12" width="12.25390625" style="0" customWidth="1"/>
  </cols>
  <sheetData>
    <row r="2" spans="1:8" ht="18" customHeight="1">
      <c r="A2" s="264" t="s">
        <v>134</v>
      </c>
      <c r="B2" s="264"/>
      <c r="C2" s="264"/>
      <c r="D2" s="264"/>
      <c r="E2" s="264"/>
      <c r="F2" s="264"/>
      <c r="G2" s="265"/>
      <c r="H2" s="8"/>
    </row>
    <row r="3" spans="1:7" ht="6.75" customHeight="1" thickBot="1">
      <c r="A3" s="35"/>
      <c r="B3" s="35"/>
      <c r="C3" s="35"/>
      <c r="D3" s="35"/>
      <c r="E3" s="35"/>
      <c r="F3" s="35"/>
      <c r="G3" s="35"/>
    </row>
    <row r="4" spans="1:10" ht="46.5" customHeight="1" thickBot="1">
      <c r="A4" s="16" t="s">
        <v>0</v>
      </c>
      <c r="B4" s="17" t="s">
        <v>9</v>
      </c>
      <c r="C4" s="17" t="s">
        <v>121</v>
      </c>
      <c r="D4" s="17" t="s">
        <v>135</v>
      </c>
      <c r="E4" s="17" t="s">
        <v>107</v>
      </c>
      <c r="F4" s="17" t="s">
        <v>136</v>
      </c>
      <c r="G4" s="17" t="s">
        <v>103</v>
      </c>
      <c r="H4" s="18" t="s">
        <v>30</v>
      </c>
      <c r="I4" s="120"/>
      <c r="J4" s="51"/>
    </row>
    <row r="5" spans="1:8" ht="25.5" customHeight="1">
      <c r="A5" s="247" t="s">
        <v>64</v>
      </c>
      <c r="B5" s="269"/>
      <c r="C5" s="269"/>
      <c r="D5" s="269"/>
      <c r="E5" s="269"/>
      <c r="F5" s="269"/>
      <c r="G5" s="77"/>
      <c r="H5" s="81"/>
    </row>
    <row r="6" spans="1:9" ht="38.25">
      <c r="A6" s="32" t="s">
        <v>2</v>
      </c>
      <c r="B6" s="31" t="s">
        <v>93</v>
      </c>
      <c r="C6" s="39">
        <f>'Доходи сп.ф.'!D9</f>
        <v>32387.02</v>
      </c>
      <c r="D6" s="39">
        <f>'Доходи сп.ф.'!E9</f>
        <v>-5383.18</v>
      </c>
      <c r="E6" s="121">
        <v>1395142.72</v>
      </c>
      <c r="F6" s="121">
        <v>0</v>
      </c>
      <c r="G6" s="121">
        <f>C6+D6-F6</f>
        <v>27003.84</v>
      </c>
      <c r="H6" s="26"/>
      <c r="I6" s="127"/>
    </row>
    <row r="7" spans="1:9" ht="25.5">
      <c r="A7" s="33" t="s">
        <v>1</v>
      </c>
      <c r="B7" s="23" t="s">
        <v>117</v>
      </c>
      <c r="C7" s="39">
        <f>'Доходи сп.ф.'!D23</f>
        <v>505314.1</v>
      </c>
      <c r="D7" s="39">
        <f>'Доходи сп.ф.'!E23</f>
        <v>21094.01</v>
      </c>
      <c r="E7" s="39">
        <v>0</v>
      </c>
      <c r="F7" s="121">
        <v>0</v>
      </c>
      <c r="G7" s="121">
        <f>C7+D7-F7</f>
        <v>526408.11</v>
      </c>
      <c r="H7" s="3"/>
      <c r="I7" s="120"/>
    </row>
    <row r="8" spans="1:9" ht="25.5">
      <c r="A8" s="34" t="s">
        <v>38</v>
      </c>
      <c r="B8" s="23" t="s">
        <v>96</v>
      </c>
      <c r="C8" s="39">
        <f>'Доходи сп.ф.'!D24</f>
        <v>179057.35</v>
      </c>
      <c r="D8" s="39">
        <f>'Доходи сп.ф.'!E24</f>
        <v>15483.6</v>
      </c>
      <c r="E8" s="39">
        <v>0</v>
      </c>
      <c r="F8" s="121">
        <v>0</v>
      </c>
      <c r="G8" s="157">
        <f>C8+D8-F8</f>
        <v>194540.95</v>
      </c>
      <c r="H8" s="56"/>
      <c r="I8" s="148"/>
    </row>
    <row r="9" spans="1:8" ht="22.5" customHeight="1">
      <c r="A9" s="270" t="s">
        <v>65</v>
      </c>
      <c r="B9" s="271"/>
      <c r="C9" s="271"/>
      <c r="D9" s="271"/>
      <c r="E9" s="271"/>
      <c r="F9" s="271"/>
      <c r="G9" s="94"/>
      <c r="H9" s="11"/>
    </row>
    <row r="10" spans="1:8" ht="51">
      <c r="A10" s="32" t="s">
        <v>3</v>
      </c>
      <c r="B10" s="36" t="s">
        <v>33</v>
      </c>
      <c r="C10" s="44">
        <f>'Доходи сп.ф.'!D28</f>
        <v>25811.98</v>
      </c>
      <c r="D10" s="52">
        <f>'Доходи сп.ф.'!E28</f>
        <v>0</v>
      </c>
      <c r="E10" s="52">
        <v>0</v>
      </c>
      <c r="F10" s="39">
        <v>0</v>
      </c>
      <c r="G10" s="121">
        <f>C10+D10-F10</f>
        <v>25811.98</v>
      </c>
      <c r="H10" s="27"/>
    </row>
    <row r="11" spans="1:8" ht="25.5" hidden="1">
      <c r="A11" s="57"/>
      <c r="B11" s="23" t="s">
        <v>49</v>
      </c>
      <c r="C11" s="44">
        <v>4992.12</v>
      </c>
      <c r="D11" s="52">
        <f>'Доходи сп.ф.'!E29</f>
        <v>0</v>
      </c>
      <c r="E11" s="52"/>
      <c r="F11" s="39">
        <v>0</v>
      </c>
      <c r="G11" s="121">
        <f aca="true" t="shared" si="0" ref="G11:G25">C11+D11-F11</f>
        <v>4992.12</v>
      </c>
      <c r="H11" s="26"/>
    </row>
    <row r="12" spans="1:8" ht="24" customHeight="1">
      <c r="A12" s="32" t="s">
        <v>4</v>
      </c>
      <c r="B12" s="23" t="s">
        <v>90</v>
      </c>
      <c r="C12" s="40">
        <f>'Доходи сп.ф.'!D30</f>
        <v>5136.62</v>
      </c>
      <c r="D12" s="39">
        <f>'Доходи сп.ф.'!E30</f>
        <v>21055</v>
      </c>
      <c r="E12" s="39">
        <v>0</v>
      </c>
      <c r="F12" s="39">
        <v>23045.91</v>
      </c>
      <c r="G12" s="121">
        <f t="shared" si="0"/>
        <v>3145.709999999999</v>
      </c>
      <c r="H12" s="26"/>
    </row>
    <row r="13" spans="1:9" ht="33.75" customHeight="1" thickBot="1">
      <c r="A13" s="58"/>
      <c r="B13" s="95" t="s">
        <v>112</v>
      </c>
      <c r="C13" s="171">
        <f>'Доходи сп.ф.'!D27</f>
        <v>203212.02</v>
      </c>
      <c r="D13" s="170">
        <f>'Доходи сп.ф.'!E27</f>
        <v>1727581.5000000002</v>
      </c>
      <c r="E13" s="170">
        <f>301145.5+273220.43+44650+176255.33+91791.16+209547.09+55178.12+194350.85</f>
        <v>1346138.4800000002</v>
      </c>
      <c r="F13" s="170">
        <f>33899.24+364334.43+61820.27+210879.64+109858.61+282982.96+185531.76</f>
        <v>1249306.9100000001</v>
      </c>
      <c r="G13" s="172">
        <f>C13+D13-F13</f>
        <v>681486.6100000001</v>
      </c>
      <c r="H13" s="60"/>
      <c r="I13" s="2"/>
    </row>
    <row r="14" spans="1:9" s="182" customFormat="1" ht="38.25">
      <c r="A14" s="177"/>
      <c r="B14" s="178" t="s">
        <v>91</v>
      </c>
      <c r="C14" s="179">
        <f>'Доходи сп.ф.'!D32</f>
        <v>1901.05</v>
      </c>
      <c r="D14" s="179">
        <f>'Доходи сп.ф.'!E32</f>
        <v>0</v>
      </c>
      <c r="E14" s="179">
        <v>0</v>
      </c>
      <c r="F14" s="246">
        <v>0</v>
      </c>
      <c r="G14" s="179">
        <f>C14+D14-F14</f>
        <v>1901.05</v>
      </c>
      <c r="H14" s="180"/>
      <c r="I14" s="181"/>
    </row>
    <row r="15" spans="1:8" ht="51">
      <c r="A15" s="37" t="s">
        <v>34</v>
      </c>
      <c r="B15" s="96" t="s">
        <v>52</v>
      </c>
      <c r="C15" s="128">
        <f>'Доходи сп.ф.'!D36</f>
        <v>0</v>
      </c>
      <c r="D15" s="97">
        <f>'Доходи сп.ф.'!E36</f>
        <v>0</v>
      </c>
      <c r="E15" s="97">
        <v>0</v>
      </c>
      <c r="F15" s="123">
        <v>0</v>
      </c>
      <c r="G15" s="121">
        <f t="shared" si="0"/>
        <v>0</v>
      </c>
      <c r="H15" s="15"/>
    </row>
    <row r="16" spans="1:8" ht="30" customHeight="1">
      <c r="A16" s="32" t="s">
        <v>5</v>
      </c>
      <c r="B16" s="96" t="s">
        <v>10</v>
      </c>
      <c r="C16" s="123">
        <f>'Доходи сп.ф.'!D33</f>
        <v>304.24</v>
      </c>
      <c r="D16" s="97">
        <f>'Доходи сп.ф.'!E33</f>
        <v>0</v>
      </c>
      <c r="E16" s="97">
        <v>0</v>
      </c>
      <c r="F16" s="123">
        <v>0</v>
      </c>
      <c r="G16" s="121">
        <f t="shared" si="0"/>
        <v>304.24</v>
      </c>
      <c r="H16" s="28"/>
    </row>
    <row r="17" spans="1:8" ht="36.75" customHeight="1">
      <c r="A17" s="32" t="s">
        <v>6</v>
      </c>
      <c r="B17" s="96" t="s">
        <v>11</v>
      </c>
      <c r="C17" s="123">
        <f>'Доходи сп.ф.'!D42</f>
        <v>468.19</v>
      </c>
      <c r="D17" s="97">
        <f>'Доходи сп.ф.'!E42</f>
        <v>0</v>
      </c>
      <c r="E17" s="97">
        <v>0</v>
      </c>
      <c r="F17" s="123">
        <v>0</v>
      </c>
      <c r="G17" s="121">
        <f t="shared" si="0"/>
        <v>468.19</v>
      </c>
      <c r="H17" s="21"/>
    </row>
    <row r="18" spans="1:8" ht="21" customHeight="1">
      <c r="A18" s="32" t="s">
        <v>7</v>
      </c>
      <c r="B18" s="96" t="s">
        <v>18</v>
      </c>
      <c r="C18" s="123">
        <f>'Доходи сп.ф.'!D45</f>
        <v>1300.4</v>
      </c>
      <c r="D18" s="97">
        <f>'Доходи сп.ф.'!E45</f>
        <v>0</v>
      </c>
      <c r="E18" s="97">
        <v>0</v>
      </c>
      <c r="F18" s="123">
        <v>0</v>
      </c>
      <c r="G18" s="121">
        <f t="shared" si="0"/>
        <v>1300.4</v>
      </c>
      <c r="H18" s="15"/>
    </row>
    <row r="19" spans="1:8" ht="20.25" customHeight="1">
      <c r="A19" s="37" t="s">
        <v>29</v>
      </c>
      <c r="B19" s="96" t="s">
        <v>28</v>
      </c>
      <c r="C19" s="123">
        <f>'Доходи сп.ф.'!D43</f>
        <v>1000.4</v>
      </c>
      <c r="D19" s="97">
        <f>'Доходи сп.ф.'!E37</f>
        <v>0</v>
      </c>
      <c r="E19" s="97">
        <v>0</v>
      </c>
      <c r="F19" s="123">
        <v>0</v>
      </c>
      <c r="G19" s="121">
        <f t="shared" si="0"/>
        <v>1000.4</v>
      </c>
      <c r="H19" s="13"/>
    </row>
    <row r="20" spans="1:8" ht="25.5">
      <c r="A20" s="37" t="s">
        <v>42</v>
      </c>
      <c r="B20" s="98" t="s">
        <v>92</v>
      </c>
      <c r="C20" s="123">
        <f>'Доходи сп.ф.'!D35</f>
        <v>154.63</v>
      </c>
      <c r="D20" s="97">
        <f>'Доходи сп.ф.'!E35</f>
        <v>0</v>
      </c>
      <c r="E20" s="97">
        <v>0</v>
      </c>
      <c r="F20" s="123">
        <v>0</v>
      </c>
      <c r="G20" s="121">
        <f>C20+D20-F20</f>
        <v>154.63</v>
      </c>
      <c r="H20" s="53"/>
    </row>
    <row r="21" spans="1:8" ht="25.5">
      <c r="A21" s="37" t="s">
        <v>41</v>
      </c>
      <c r="B21" s="98" t="s">
        <v>44</v>
      </c>
      <c r="C21" s="123">
        <f>'Доходи сп.ф.'!D38</f>
        <v>5329.4</v>
      </c>
      <c r="D21" s="97">
        <f>'Доходи сп.ф.'!E38</f>
        <v>0</v>
      </c>
      <c r="E21" s="97">
        <v>0</v>
      </c>
      <c r="F21" s="123">
        <v>0</v>
      </c>
      <c r="G21" s="121">
        <f t="shared" si="0"/>
        <v>5329.4</v>
      </c>
      <c r="H21" s="22"/>
    </row>
    <row r="22" spans="1:8" ht="17.25" customHeight="1">
      <c r="A22" s="37" t="s">
        <v>40</v>
      </c>
      <c r="B22" s="98" t="s">
        <v>43</v>
      </c>
      <c r="C22" s="123">
        <f>'Доходи сп.ф.'!D39</f>
        <v>7279.65</v>
      </c>
      <c r="D22" s="97">
        <f>'Доходи сп.ф.'!E39</f>
        <v>0</v>
      </c>
      <c r="E22" s="97">
        <v>0</v>
      </c>
      <c r="F22" s="123">
        <v>0</v>
      </c>
      <c r="G22" s="121">
        <f t="shared" si="0"/>
        <v>7279.65</v>
      </c>
      <c r="H22" s="24"/>
    </row>
    <row r="23" spans="1:8" ht="65.25" customHeight="1" hidden="1">
      <c r="A23" s="37"/>
      <c r="B23" s="98" t="s">
        <v>47</v>
      </c>
      <c r="C23" s="123">
        <f>'Доходи сп.ф.'!D40</f>
        <v>0</v>
      </c>
      <c r="D23" s="97">
        <f>'Доходи сп.ф.'!E40</f>
        <v>0</v>
      </c>
      <c r="E23" s="97"/>
      <c r="F23" s="123">
        <v>0</v>
      </c>
      <c r="G23" s="121">
        <f t="shared" si="0"/>
        <v>0</v>
      </c>
      <c r="H23" s="22"/>
    </row>
    <row r="24" spans="1:8" ht="21" customHeight="1">
      <c r="A24" s="37" t="s">
        <v>39</v>
      </c>
      <c r="B24" s="98" t="s">
        <v>45</v>
      </c>
      <c r="C24" s="123">
        <f>'Доходи сп.ф.'!D41</f>
        <v>86.8</v>
      </c>
      <c r="D24" s="97">
        <f>'Доходи сп.ф.'!E41</f>
        <v>0</v>
      </c>
      <c r="E24" s="97">
        <v>0</v>
      </c>
      <c r="F24" s="123">
        <v>0</v>
      </c>
      <c r="G24" s="121">
        <f t="shared" si="0"/>
        <v>86.8</v>
      </c>
      <c r="H24" s="24"/>
    </row>
    <row r="25" spans="1:9" ht="16.5" customHeight="1" thickBot="1">
      <c r="A25" s="37"/>
      <c r="B25" s="99" t="s">
        <v>36</v>
      </c>
      <c r="C25" s="137">
        <f>'Доходи сп.ф.'!D44</f>
        <v>1</v>
      </c>
      <c r="D25" s="100">
        <f>'Доходи сп.ф.'!E44</f>
        <v>0</v>
      </c>
      <c r="E25" s="100">
        <v>0</v>
      </c>
      <c r="F25" s="137">
        <v>0</v>
      </c>
      <c r="G25" s="173">
        <f t="shared" si="0"/>
        <v>1</v>
      </c>
      <c r="H25" s="85"/>
      <c r="I25" s="124"/>
    </row>
    <row r="26" spans="1:8" ht="21" customHeight="1">
      <c r="A26" s="37"/>
      <c r="B26" s="82" t="s">
        <v>61</v>
      </c>
      <c r="C26" s="82" t="s">
        <v>62</v>
      </c>
      <c r="D26" s="82"/>
      <c r="E26" s="126">
        <v>129535.5</v>
      </c>
      <c r="F26" s="174">
        <v>78664.01</v>
      </c>
      <c r="G26" s="83"/>
      <c r="H26" s="84"/>
    </row>
    <row r="27" spans="1:9" ht="18" customHeight="1">
      <c r="A27" s="37"/>
      <c r="B27" s="41" t="s">
        <v>66</v>
      </c>
      <c r="C27" s="41" t="s">
        <v>62</v>
      </c>
      <c r="D27" s="41"/>
      <c r="E27" s="126">
        <v>595697.53</v>
      </c>
      <c r="F27" s="174">
        <f>30000+26000+77101.56+26764+16900</f>
        <v>176765.56</v>
      </c>
      <c r="G27" s="42"/>
      <c r="H27" s="43"/>
      <c r="I27" s="244" t="s">
        <v>133</v>
      </c>
    </row>
    <row r="28" spans="1:8" ht="21" customHeight="1">
      <c r="A28" s="37"/>
      <c r="B28" s="41" t="s">
        <v>67</v>
      </c>
      <c r="C28" s="41" t="s">
        <v>62</v>
      </c>
      <c r="D28" s="41"/>
      <c r="E28" s="42">
        <v>0</v>
      </c>
      <c r="F28" s="174">
        <v>0</v>
      </c>
      <c r="G28" s="42"/>
      <c r="H28" s="43"/>
    </row>
    <row r="29" spans="1:10" ht="21" customHeight="1">
      <c r="A29" s="37"/>
      <c r="B29" s="41" t="s">
        <v>116</v>
      </c>
      <c r="C29" s="41" t="s">
        <v>62</v>
      </c>
      <c r="D29" s="41"/>
      <c r="E29" s="42">
        <v>0</v>
      </c>
      <c r="F29" s="174">
        <v>0</v>
      </c>
      <c r="G29" s="42"/>
      <c r="H29" s="43"/>
      <c r="J29" s="138"/>
    </row>
    <row r="30" spans="1:8" ht="16.5" customHeight="1">
      <c r="A30" s="37"/>
      <c r="B30" s="46" t="s">
        <v>68</v>
      </c>
      <c r="C30" s="45" t="s">
        <v>62</v>
      </c>
      <c r="D30" s="41"/>
      <c r="E30" s="42">
        <v>0</v>
      </c>
      <c r="F30" s="174">
        <v>0</v>
      </c>
      <c r="G30" s="42"/>
      <c r="H30" s="43"/>
    </row>
    <row r="31" spans="1:10" ht="20.25" customHeight="1">
      <c r="A31" s="37"/>
      <c r="B31" s="41" t="s">
        <v>69</v>
      </c>
      <c r="C31" s="41" t="s">
        <v>62</v>
      </c>
      <c r="D31" s="41"/>
      <c r="E31" s="72">
        <v>740290.9</v>
      </c>
      <c r="F31" s="174">
        <f>272676.89+38989+12000</f>
        <v>323665.89</v>
      </c>
      <c r="G31" s="42"/>
      <c r="H31" s="43"/>
      <c r="I31" s="148" t="s">
        <v>118</v>
      </c>
      <c r="J31" s="138"/>
    </row>
    <row r="32" spans="1:8" ht="27.75" customHeight="1">
      <c r="A32" s="37"/>
      <c r="B32" s="47" t="s">
        <v>70</v>
      </c>
      <c r="C32" s="41" t="s">
        <v>62</v>
      </c>
      <c r="D32" s="41"/>
      <c r="E32" s="72">
        <v>764610.19</v>
      </c>
      <c r="F32" s="174">
        <v>359960.62</v>
      </c>
      <c r="G32" s="42"/>
      <c r="H32" s="43"/>
    </row>
    <row r="33" spans="1:8" ht="24" customHeight="1">
      <c r="A33" s="37"/>
      <c r="B33" s="47" t="s">
        <v>105</v>
      </c>
      <c r="C33" s="41" t="s">
        <v>62</v>
      </c>
      <c r="D33" s="41"/>
      <c r="E33" s="126">
        <v>6308</v>
      </c>
      <c r="F33" s="174">
        <v>0</v>
      </c>
      <c r="G33" s="42"/>
      <c r="H33" s="43"/>
    </row>
    <row r="34" spans="1:9" ht="47.25" customHeight="1">
      <c r="A34" s="37"/>
      <c r="B34" s="41" t="s">
        <v>109</v>
      </c>
      <c r="C34" s="41" t="s">
        <v>62</v>
      </c>
      <c r="D34" s="41"/>
      <c r="E34" s="126">
        <v>589000</v>
      </c>
      <c r="F34" s="174">
        <v>1112900</v>
      </c>
      <c r="G34" s="42"/>
      <c r="H34" s="43"/>
      <c r="I34" s="245" t="s">
        <v>131</v>
      </c>
    </row>
    <row r="35" spans="1:9" ht="18.75" customHeight="1">
      <c r="A35" s="37"/>
      <c r="B35" s="47" t="s">
        <v>98</v>
      </c>
      <c r="C35" s="41" t="s">
        <v>62</v>
      </c>
      <c r="D35" s="41"/>
      <c r="E35" s="126">
        <v>566158</v>
      </c>
      <c r="F35" s="174">
        <v>36898.84</v>
      </c>
      <c r="G35" s="42"/>
      <c r="H35" s="43"/>
      <c r="I35" s="245" t="s">
        <v>132</v>
      </c>
    </row>
    <row r="36" spans="1:8" ht="22.5" customHeight="1">
      <c r="A36" s="37"/>
      <c r="B36" s="47" t="s">
        <v>76</v>
      </c>
      <c r="C36" s="41" t="s">
        <v>62</v>
      </c>
      <c r="D36" s="41"/>
      <c r="E36" s="126">
        <v>2092000</v>
      </c>
      <c r="F36" s="174">
        <v>213856</v>
      </c>
      <c r="G36" s="42"/>
      <c r="H36" s="43"/>
    </row>
    <row r="37" spans="1:8" ht="18" customHeight="1">
      <c r="A37" s="37"/>
      <c r="B37" s="47" t="s">
        <v>77</v>
      </c>
      <c r="C37" s="41" t="s">
        <v>62</v>
      </c>
      <c r="D37" s="41"/>
      <c r="E37" s="126">
        <v>948836</v>
      </c>
      <c r="F37" s="174">
        <v>239000</v>
      </c>
      <c r="G37" s="42"/>
      <c r="H37" s="43"/>
    </row>
    <row r="38" spans="1:8" ht="18" customHeight="1">
      <c r="A38" s="37"/>
      <c r="B38" s="41" t="s">
        <v>106</v>
      </c>
      <c r="C38" s="41" t="s">
        <v>62</v>
      </c>
      <c r="D38" s="41"/>
      <c r="E38" s="126">
        <v>99995</v>
      </c>
      <c r="F38" s="174">
        <v>0</v>
      </c>
      <c r="G38" s="42"/>
      <c r="H38" s="43"/>
    </row>
    <row r="39" spans="1:8" ht="18" customHeight="1">
      <c r="A39" s="37"/>
      <c r="B39" s="47" t="s">
        <v>102</v>
      </c>
      <c r="C39" s="41" t="s">
        <v>62</v>
      </c>
      <c r="D39" s="41"/>
      <c r="E39" s="126">
        <v>130000</v>
      </c>
      <c r="F39" s="174">
        <v>0</v>
      </c>
      <c r="G39" s="42"/>
      <c r="H39" s="43"/>
    </row>
    <row r="40" spans="1:8" ht="18.75" customHeight="1">
      <c r="A40" s="37"/>
      <c r="B40" s="46" t="s">
        <v>71</v>
      </c>
      <c r="C40" s="41" t="s">
        <v>62</v>
      </c>
      <c r="D40" s="41"/>
      <c r="E40" s="41">
        <v>99081.5</v>
      </c>
      <c r="F40" s="174">
        <v>0</v>
      </c>
      <c r="G40" s="42"/>
      <c r="H40" s="79"/>
    </row>
    <row r="41" spans="1:8" ht="18.75" customHeight="1">
      <c r="A41" s="37"/>
      <c r="B41" s="47" t="s">
        <v>108</v>
      </c>
      <c r="C41" s="41" t="s">
        <v>62</v>
      </c>
      <c r="D41" s="41"/>
      <c r="E41" s="41"/>
      <c r="F41" s="174">
        <v>156712.08</v>
      </c>
      <c r="G41" s="42"/>
      <c r="H41" s="119"/>
    </row>
    <row r="42" spans="1:10" ht="28.5" customHeight="1">
      <c r="A42" s="37"/>
      <c r="B42" s="46" t="s">
        <v>101</v>
      </c>
      <c r="C42" s="41" t="s">
        <v>62</v>
      </c>
      <c r="D42" s="41"/>
      <c r="E42" s="126">
        <v>1996000</v>
      </c>
      <c r="F42" s="174">
        <v>170000</v>
      </c>
      <c r="G42" s="42"/>
      <c r="H42" s="119"/>
      <c r="J42" s="51"/>
    </row>
    <row r="43" spans="1:11" ht="39" thickBot="1">
      <c r="A43" s="58"/>
      <c r="B43" s="74" t="s">
        <v>104</v>
      </c>
      <c r="C43" s="41" t="s">
        <v>62</v>
      </c>
      <c r="D43" s="75"/>
      <c r="E43" s="42">
        <v>0</v>
      </c>
      <c r="F43" s="175">
        <v>0</v>
      </c>
      <c r="G43" s="75"/>
      <c r="H43" s="76"/>
      <c r="I43" s="149"/>
      <c r="J43" s="54"/>
      <c r="K43" s="54"/>
    </row>
    <row r="44" spans="1:12" ht="24" customHeight="1" thickBot="1">
      <c r="A44" s="80" t="s">
        <v>12</v>
      </c>
      <c r="B44" s="90" t="s">
        <v>63</v>
      </c>
      <c r="C44" s="90">
        <f>'Доходи сп.ф.'!D18</f>
        <v>5552361.15</v>
      </c>
      <c r="D44" s="139">
        <f>'Доходи сп.ф.'!E18</f>
        <v>41424.72</v>
      </c>
      <c r="E44" s="91">
        <f>E26+E27+E28+E29+E30+E31+E32+E34+E36+E37+E40+E35+E38+E42+E39+E33</f>
        <v>8757512.620000001</v>
      </c>
      <c r="F44" s="91">
        <f>F26+F27+F28+F29+F30+F31+F32+F34+F36+F37+F40+F35+F38+F42+F39+F33+F41</f>
        <v>2868423</v>
      </c>
      <c r="G44" s="91">
        <f>C44+D44-F44+'Доходи сп.ф.'!E17</f>
        <v>9028991.870000001</v>
      </c>
      <c r="H44" s="92"/>
      <c r="I44" s="150" t="s">
        <v>119</v>
      </c>
      <c r="J44" s="149"/>
      <c r="K44" s="149"/>
      <c r="L44" s="51"/>
    </row>
    <row r="45" spans="1:9" ht="16.5" customHeight="1" thickBot="1">
      <c r="A45" s="38"/>
      <c r="B45" s="86" t="s">
        <v>75</v>
      </c>
      <c r="C45" s="86">
        <f>'Доходи сп.ф.'!D46</f>
        <v>0</v>
      </c>
      <c r="D45" s="86">
        <f>'Доходи сп.ф.'!E46</f>
        <v>0</v>
      </c>
      <c r="E45" s="86">
        <v>0</v>
      </c>
      <c r="F45" s="87">
        <v>0</v>
      </c>
      <c r="G45" s="88">
        <f>C45+D45-F45</f>
        <v>0</v>
      </c>
      <c r="H45" s="89"/>
      <c r="I45" s="2"/>
    </row>
    <row r="46" spans="1:12" ht="16.5" thickBot="1">
      <c r="A46" s="55" t="s">
        <v>8</v>
      </c>
      <c r="B46" s="93" t="s">
        <v>74</v>
      </c>
      <c r="C46" s="176">
        <f>C6+C7+C8+C10+C12+C15+C16+C17+C18+C19+C21+C22+C24+C25+C44+C45+C13+C14+C20</f>
        <v>6521106</v>
      </c>
      <c r="D46" s="176">
        <f>D6+D7+D8+D10+D12+D13+D14+D15+D16+D17+D18+D19+D21+D22+D24+D25+D44+D45</f>
        <v>1821255.6500000001</v>
      </c>
      <c r="E46" s="176">
        <f>E6+E7+E8+E10+E12+E13+E14+E15+E16+E17+E18+E19+E21+E22+E24+E25+E44+E45</f>
        <v>11498793.82</v>
      </c>
      <c r="F46" s="176">
        <f>F6+F7+F8+F10+F12+F13+F14+F15+F16+F17+F18+F19+F21+F22+F24+F25+F44+F45</f>
        <v>4140775.8200000003</v>
      </c>
      <c r="G46" s="176">
        <f>G6+G7+G8+G10+G12+G13+G14+G15+G16+G17+G18+G19+G21+G22+G24+G25+G44+G45</f>
        <v>10505060.200000001</v>
      </c>
      <c r="H46" s="19"/>
      <c r="K46" s="51"/>
      <c r="L46" s="51"/>
    </row>
    <row r="47" spans="1:8" ht="30" customHeight="1" hidden="1">
      <c r="A47" s="267" t="s">
        <v>19</v>
      </c>
      <c r="B47" s="268"/>
      <c r="C47" s="268"/>
      <c r="D47" s="268"/>
      <c r="E47" s="268"/>
      <c r="F47" s="268"/>
      <c r="G47" s="268"/>
      <c r="H47" s="268"/>
    </row>
    <row r="48" spans="1:8" ht="18.75" customHeight="1" hidden="1">
      <c r="A48" s="266" t="s">
        <v>20</v>
      </c>
      <c r="B48" s="266"/>
      <c r="C48" s="10"/>
      <c r="D48" s="10"/>
      <c r="E48" s="10"/>
      <c r="F48" s="266" t="s">
        <v>21</v>
      </c>
      <c r="G48" s="266"/>
      <c r="H48" s="9"/>
    </row>
    <row r="49" spans="1:8" ht="39" customHeight="1" hidden="1" thickBot="1">
      <c r="A49" s="73"/>
      <c r="B49" s="118" t="s">
        <v>99</v>
      </c>
      <c r="C49" s="109">
        <v>0</v>
      </c>
      <c r="D49" s="109">
        <v>0</v>
      </c>
      <c r="E49" s="109"/>
      <c r="F49" s="114">
        <v>0</v>
      </c>
      <c r="G49" s="109">
        <v>0</v>
      </c>
      <c r="H49" s="59"/>
    </row>
    <row r="50" spans="1:8" ht="9.75" customHeight="1">
      <c r="A50" s="73"/>
      <c r="B50" s="73"/>
      <c r="C50" s="10"/>
      <c r="D50" s="10"/>
      <c r="E50" s="10"/>
      <c r="F50" s="73"/>
      <c r="G50" s="73"/>
      <c r="H50" s="9"/>
    </row>
    <row r="51" spans="2:8" ht="15.75" customHeight="1">
      <c r="B51" t="s">
        <v>128</v>
      </c>
      <c r="E51" s="2"/>
      <c r="F51" t="s">
        <v>129</v>
      </c>
      <c r="H51" s="1"/>
    </row>
    <row r="52" ht="12.75">
      <c r="H52" s="1"/>
    </row>
    <row r="53" spans="4:8" ht="12.75">
      <c r="D53" s="106"/>
      <c r="E53" s="106"/>
      <c r="F53" s="51"/>
      <c r="H53" s="1"/>
    </row>
    <row r="54" spans="3:8" ht="12.75">
      <c r="C54" s="2"/>
      <c r="D54" s="107"/>
      <c r="E54" s="107"/>
      <c r="G54" s="2"/>
      <c r="H54" s="54"/>
    </row>
    <row r="55" spans="4:5" ht="12.75">
      <c r="D55" s="2"/>
      <c r="E55" s="2"/>
    </row>
    <row r="56" spans="3:8" ht="12.75">
      <c r="C56" s="2"/>
      <c r="H56" s="1"/>
    </row>
    <row r="57" spans="7:8" ht="12.75">
      <c r="G57" s="2"/>
      <c r="H57" s="54"/>
    </row>
  </sheetData>
  <sheetProtection/>
  <mergeCells count="6">
    <mergeCell ref="A2:G2"/>
    <mergeCell ref="F48:G48"/>
    <mergeCell ref="A48:B48"/>
    <mergeCell ref="A47:H47"/>
    <mergeCell ref="A5:F5"/>
    <mergeCell ref="A9:F9"/>
  </mergeCells>
  <printOptions horizontalCentered="1"/>
  <pageMargins left="0.15748031496062992" right="0.1968503937007874" top="0.15748031496062992" bottom="0.15748031496062992" header="0.511811023622047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Elite</cp:lastModifiedBy>
  <cp:lastPrinted>2016-07-29T10:58:00Z</cp:lastPrinted>
  <dcterms:created xsi:type="dcterms:W3CDTF">2005-02-17T12:47:23Z</dcterms:created>
  <dcterms:modified xsi:type="dcterms:W3CDTF">2016-08-17T06:11:56Z</dcterms:modified>
  <cp:category/>
  <cp:version/>
  <cp:contentType/>
  <cp:contentStatus/>
</cp:coreProperties>
</file>